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L04964\Downloads\"/>
    </mc:Choice>
  </mc:AlternateContent>
  <bookViews>
    <workbookView xWindow="240" yWindow="120" windowWidth="19125" windowHeight="9060" tabRatio="720" firstSheet="1" activeTab="1"/>
  </bookViews>
  <sheets>
    <sheet name="Versions" sheetId="14" state="hidden" r:id="rId1"/>
    <sheet name="Calcul éclairage" sheetId="6" r:id="rId2"/>
    <sheet name="Calcul éclairage (exemple)" sheetId="15" r:id="rId3"/>
    <sheet name="liste_affectations local" sheetId="9" state="hidden" r:id="rId4"/>
    <sheet name="mode de régulation" sheetId="12" state="hidden" r:id="rId5"/>
  </sheets>
  <definedNames>
    <definedName name="_xlnm._FilterDatabase" localSheetId="3" hidden="1">'liste_affectations local'!$A$3:$C$42</definedName>
    <definedName name="_xlnm._FilterDatabase" localSheetId="4" hidden="1">'mode de régulation'!$A$3:$C$3</definedName>
    <definedName name="_xlnm.Print_Area" localSheetId="1">'Calcul éclairage'!$A$1:$O$47</definedName>
    <definedName name="_xlnm.Print_Area" localSheetId="2">'Calcul éclairage (exemple)'!$A$1:$O$47</definedName>
  </definedNames>
  <calcPr calcId="152511"/>
</workbook>
</file>

<file path=xl/calcChain.xml><?xml version="1.0" encoding="utf-8"?>
<calcChain xmlns="http://schemas.openxmlformats.org/spreadsheetml/2006/main">
  <c r="M47" i="15" l="1"/>
  <c r="N47" i="15" s="1"/>
  <c r="L47" i="15"/>
  <c r="J47" i="15"/>
  <c r="K47" i="15" s="1"/>
  <c r="M46" i="15"/>
  <c r="N46" i="15" s="1"/>
  <c r="L46" i="15"/>
  <c r="J46" i="15"/>
  <c r="K46" i="15" s="1"/>
  <c r="M45" i="15"/>
  <c r="N45" i="15" s="1"/>
  <c r="O45" i="15" s="1"/>
  <c r="L45" i="15"/>
  <c r="J45" i="15"/>
  <c r="K45" i="15" s="1"/>
  <c r="N44" i="15"/>
  <c r="O44" i="15" s="1"/>
  <c r="M44" i="15"/>
  <c r="L44" i="15"/>
  <c r="K44" i="15"/>
  <c r="J44" i="15"/>
  <c r="M43" i="15"/>
  <c r="N43" i="15" s="1"/>
  <c r="O43" i="15" s="1"/>
  <c r="L43" i="15"/>
  <c r="J43" i="15"/>
  <c r="K43" i="15" s="1"/>
  <c r="M42" i="15"/>
  <c r="N42" i="15" s="1"/>
  <c r="L42" i="15"/>
  <c r="J42" i="15"/>
  <c r="K42" i="15" s="1"/>
  <c r="M41" i="15"/>
  <c r="N41" i="15" s="1"/>
  <c r="L41" i="15"/>
  <c r="J41" i="15"/>
  <c r="K41" i="15" s="1"/>
  <c r="N40" i="15"/>
  <c r="O40" i="15" s="1"/>
  <c r="M40" i="15"/>
  <c r="L40" i="15"/>
  <c r="K40" i="15"/>
  <c r="J40" i="15"/>
  <c r="M39" i="15"/>
  <c r="N39" i="15" s="1"/>
  <c r="L39" i="15"/>
  <c r="J39" i="15"/>
  <c r="K39" i="15" s="1"/>
  <c r="M38" i="15"/>
  <c r="N38" i="15" s="1"/>
  <c r="O38" i="15" s="1"/>
  <c r="L38" i="15"/>
  <c r="J38" i="15"/>
  <c r="K38" i="15" s="1"/>
  <c r="M37" i="15"/>
  <c r="N37" i="15" s="1"/>
  <c r="L37" i="15"/>
  <c r="J37" i="15"/>
  <c r="K37" i="15" s="1"/>
  <c r="N36" i="15"/>
  <c r="O36" i="15" s="1"/>
  <c r="M36" i="15"/>
  <c r="L36" i="15"/>
  <c r="K36" i="15"/>
  <c r="J36" i="15"/>
  <c r="M35" i="15"/>
  <c r="N35" i="15" s="1"/>
  <c r="L35" i="15"/>
  <c r="J35" i="15"/>
  <c r="K35" i="15" s="1"/>
  <c r="M34" i="15"/>
  <c r="N34" i="15" s="1"/>
  <c r="L34" i="15"/>
  <c r="J34" i="15"/>
  <c r="K34" i="15" s="1"/>
  <c r="M33" i="15"/>
  <c r="N33" i="15" s="1"/>
  <c r="L33" i="15"/>
  <c r="J33" i="15"/>
  <c r="K33" i="15" s="1"/>
  <c r="M32" i="15"/>
  <c r="N32" i="15" s="1"/>
  <c r="L32" i="15"/>
  <c r="J32" i="15"/>
  <c r="K32" i="15" s="1"/>
  <c r="M28" i="15"/>
  <c r="N28" i="15" s="1"/>
  <c r="L28" i="15"/>
  <c r="J28" i="15"/>
  <c r="K28" i="15" s="1"/>
  <c r="N27" i="15"/>
  <c r="O27" i="15" s="1"/>
  <c r="M27" i="15"/>
  <c r="L27" i="15"/>
  <c r="K27" i="15"/>
  <c r="J27" i="15"/>
  <c r="N26" i="15"/>
  <c r="M26" i="15"/>
  <c r="L26" i="15"/>
  <c r="J26" i="15"/>
  <c r="K26" i="15" s="1"/>
  <c r="N25" i="15"/>
  <c r="M25" i="15"/>
  <c r="L25" i="15"/>
  <c r="J25" i="15"/>
  <c r="K25" i="15" s="1"/>
  <c r="O25" i="15" s="1"/>
  <c r="M24" i="15"/>
  <c r="N24" i="15" s="1"/>
  <c r="L24" i="15"/>
  <c r="J24" i="15"/>
  <c r="K24" i="15" s="1"/>
  <c r="N23" i="15"/>
  <c r="O23" i="15" s="1"/>
  <c r="M23" i="15"/>
  <c r="L23" i="15"/>
  <c r="K23" i="15"/>
  <c r="J23" i="15"/>
  <c r="N22" i="15"/>
  <c r="M22" i="15"/>
  <c r="L22" i="15"/>
  <c r="J22" i="15"/>
  <c r="K22" i="15" s="1"/>
  <c r="N21" i="15"/>
  <c r="M21" i="15"/>
  <c r="L21" i="15"/>
  <c r="J21" i="15"/>
  <c r="K21" i="15" s="1"/>
  <c r="O21" i="15" s="1"/>
  <c r="M20" i="15"/>
  <c r="N20" i="15" s="1"/>
  <c r="L20" i="15"/>
  <c r="J20" i="15"/>
  <c r="K20" i="15" s="1"/>
  <c r="N19" i="15"/>
  <c r="O19" i="15" s="1"/>
  <c r="M19" i="15"/>
  <c r="L19" i="15"/>
  <c r="K19" i="15"/>
  <c r="J19" i="15"/>
  <c r="N18" i="15"/>
  <c r="M18" i="15"/>
  <c r="L18" i="15"/>
  <c r="J18" i="15"/>
  <c r="K18" i="15" s="1"/>
  <c r="N17" i="15"/>
  <c r="M17" i="15"/>
  <c r="L17" i="15"/>
  <c r="J17" i="15"/>
  <c r="K17" i="15" s="1"/>
  <c r="O17" i="15" s="1"/>
  <c r="M16" i="15"/>
  <c r="N16" i="15" s="1"/>
  <c r="L16" i="15"/>
  <c r="J16" i="15"/>
  <c r="K16" i="15" s="1"/>
  <c r="N15" i="15"/>
  <c r="M15" i="15"/>
  <c r="L15" i="15"/>
  <c r="J15" i="15"/>
  <c r="K15" i="15" s="1"/>
  <c r="M14" i="15"/>
  <c r="N14" i="15" s="1"/>
  <c r="L14" i="15"/>
  <c r="J14" i="15"/>
  <c r="K14" i="15" s="1"/>
  <c r="N13" i="15"/>
  <c r="M13" i="15"/>
  <c r="L13" i="15"/>
  <c r="J13" i="15"/>
  <c r="K13" i="15" s="1"/>
  <c r="O32" i="15" l="1"/>
  <c r="O14" i="15"/>
  <c r="O34" i="15"/>
  <c r="O39" i="15"/>
  <c r="O41" i="15"/>
  <c r="O46" i="15"/>
  <c r="O37" i="15"/>
  <c r="O35" i="15"/>
  <c r="O30" i="15" s="1"/>
  <c r="O42" i="15"/>
  <c r="O13" i="15"/>
  <c r="O11" i="15" s="1"/>
  <c r="O15" i="15"/>
  <c r="O16" i="15"/>
  <c r="O18" i="15"/>
  <c r="O20" i="15"/>
  <c r="O22" i="15"/>
  <c r="O24" i="15"/>
  <c r="O26" i="15"/>
  <c r="O28" i="15"/>
  <c r="O33" i="15"/>
  <c r="O47" i="15"/>
  <c r="O5" i="15" l="1"/>
  <c r="M34" i="6"/>
  <c r="N34" i="6" s="1"/>
  <c r="M35" i="6"/>
  <c r="N35" i="6" s="1"/>
  <c r="M36" i="6"/>
  <c r="N36" i="6" s="1"/>
  <c r="M37" i="6"/>
  <c r="N37" i="6" s="1"/>
  <c r="M38" i="6"/>
  <c r="N38" i="6" s="1"/>
  <c r="M39" i="6"/>
  <c r="N39" i="6" s="1"/>
  <c r="M40" i="6"/>
  <c r="N40" i="6" s="1"/>
  <c r="M41" i="6"/>
  <c r="N41" i="6" s="1"/>
  <c r="M42" i="6"/>
  <c r="N42" i="6" s="1"/>
  <c r="M43" i="6"/>
  <c r="N43" i="6" s="1"/>
  <c r="M44" i="6"/>
  <c r="N44" i="6" s="1"/>
  <c r="M45" i="6"/>
  <c r="N45" i="6" s="1"/>
  <c r="M46" i="6"/>
  <c r="N46" i="6" s="1"/>
  <c r="M47" i="6"/>
  <c r="N47" i="6" s="1"/>
  <c r="L21" i="6"/>
  <c r="L15" i="6"/>
  <c r="M15" i="6"/>
  <c r="N15" i="6" s="1"/>
  <c r="L16" i="6"/>
  <c r="M16" i="6"/>
  <c r="N16" i="6" s="1"/>
  <c r="L17" i="6"/>
  <c r="M17" i="6"/>
  <c r="N17" i="6" s="1"/>
  <c r="L18" i="6"/>
  <c r="M18" i="6"/>
  <c r="N18" i="6" s="1"/>
  <c r="L19" i="6"/>
  <c r="M19" i="6"/>
  <c r="N19" i="6" s="1"/>
  <c r="L20" i="6"/>
  <c r="M20" i="6"/>
  <c r="N20" i="6" s="1"/>
  <c r="M21" i="6"/>
  <c r="N21" i="6" s="1"/>
  <c r="L22" i="6"/>
  <c r="M22" i="6"/>
  <c r="N22" i="6" s="1"/>
  <c r="L23" i="6"/>
  <c r="M23" i="6"/>
  <c r="N23" i="6" s="1"/>
  <c r="L24" i="6"/>
  <c r="M24" i="6"/>
  <c r="N24" i="6" s="1"/>
  <c r="L25" i="6"/>
  <c r="M25" i="6"/>
  <c r="N25" i="6" s="1"/>
  <c r="L26" i="6"/>
  <c r="M26" i="6"/>
  <c r="N26" i="6" s="1"/>
  <c r="L27" i="6"/>
  <c r="M27" i="6"/>
  <c r="N27" i="6" s="1"/>
  <c r="L28" i="6"/>
  <c r="M28" i="6"/>
  <c r="N28" i="6" s="1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C9" i="15" l="1"/>
  <c r="K9" i="15" s="1"/>
  <c r="G9" i="15"/>
  <c r="K8" i="15"/>
  <c r="L5" i="15"/>
  <c r="J47" i="6" l="1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28" i="6"/>
  <c r="K28" i="6" s="1"/>
  <c r="O28" i="6" s="1"/>
  <c r="J27" i="6"/>
  <c r="K27" i="6" s="1"/>
  <c r="O27" i="6" s="1"/>
  <c r="J26" i="6"/>
  <c r="K26" i="6" s="1"/>
  <c r="O26" i="6" s="1"/>
  <c r="J25" i="6"/>
  <c r="K25" i="6" s="1"/>
  <c r="O25" i="6" s="1"/>
  <c r="J24" i="6"/>
  <c r="K24" i="6" s="1"/>
  <c r="O24" i="6" s="1"/>
  <c r="J23" i="6"/>
  <c r="K23" i="6" s="1"/>
  <c r="O23" i="6" s="1"/>
  <c r="J22" i="6"/>
  <c r="K22" i="6" s="1"/>
  <c r="O22" i="6" s="1"/>
  <c r="J21" i="6"/>
  <c r="K21" i="6" s="1"/>
  <c r="O21" i="6" s="1"/>
  <c r="J20" i="6"/>
  <c r="K20" i="6" s="1"/>
  <c r="O20" i="6" s="1"/>
  <c r="J19" i="6"/>
  <c r="K19" i="6" s="1"/>
  <c r="O19" i="6" s="1"/>
  <c r="J18" i="6"/>
  <c r="K18" i="6" s="1"/>
  <c r="O18" i="6" s="1"/>
  <c r="J17" i="6"/>
  <c r="K17" i="6" s="1"/>
  <c r="O17" i="6" s="1"/>
  <c r="J16" i="6"/>
  <c r="K16" i="6" s="1"/>
  <c r="O16" i="6" s="1"/>
  <c r="J15" i="6"/>
  <c r="K15" i="6" s="1"/>
  <c r="O15" i="6" s="1"/>
  <c r="O47" i="6" l="1"/>
  <c r="O45" i="6"/>
  <c r="O46" i="6"/>
  <c r="O43" i="6"/>
  <c r="O40" i="6"/>
  <c r="O41" i="6"/>
  <c r="O42" i="6"/>
  <c r="O44" i="6"/>
  <c r="O11" i="6" l="1"/>
  <c r="J34" i="6"/>
  <c r="K34" i="6" s="1"/>
  <c r="O34" i="6" s="1"/>
  <c r="J35" i="6"/>
  <c r="K35" i="6" s="1"/>
  <c r="O35" i="6" s="1"/>
  <c r="J36" i="6"/>
  <c r="K36" i="6" s="1"/>
  <c r="O36" i="6" s="1"/>
  <c r="J37" i="6"/>
  <c r="K37" i="6" s="1"/>
  <c r="O37" i="6" s="1"/>
  <c r="J38" i="6"/>
  <c r="K38" i="6" s="1"/>
  <c r="O38" i="6" s="1"/>
  <c r="J39" i="6"/>
  <c r="K39" i="6" s="1"/>
  <c r="O39" i="6" s="1"/>
  <c r="O30" i="6" l="1"/>
  <c r="O5" i="6" s="1"/>
  <c r="C9" i="6" s="1"/>
  <c r="G9" i="6" l="1"/>
  <c r="K9" i="6"/>
  <c r="K8" i="6"/>
  <c r="L5" i="6"/>
</calcChain>
</file>

<file path=xl/sharedStrings.xml><?xml version="1.0" encoding="utf-8"?>
<sst xmlns="http://schemas.openxmlformats.org/spreadsheetml/2006/main" count="215" uniqueCount="109">
  <si>
    <t>Consommation</t>
  </si>
  <si>
    <t>Tubes fluorescents 2x58W</t>
  </si>
  <si>
    <t>Lampes halogènes 55W</t>
  </si>
  <si>
    <t>Avant</t>
  </si>
  <si>
    <t xml:space="preserve">Après </t>
  </si>
  <si>
    <t>Economie d'énergie totale du projet</t>
  </si>
  <si>
    <t>Coût de l'énergie</t>
  </si>
  <si>
    <t>Temps de retour sur investissement</t>
  </si>
  <si>
    <t>Economies</t>
  </si>
  <si>
    <t>Subvention équiwatt</t>
  </si>
  <si>
    <t>ROI avec subvention</t>
  </si>
  <si>
    <t>ROI sans subvention</t>
  </si>
  <si>
    <t>Coût du projet</t>
  </si>
  <si>
    <t>Coût de réalisation HT</t>
  </si>
  <si>
    <t>Mode de régulation</t>
  </si>
  <si>
    <t>Catégories selon SIA 2024</t>
  </si>
  <si>
    <t>Description</t>
  </si>
  <si>
    <t>Interrupteur manuel ON/OFF</t>
  </si>
  <si>
    <t>Nombre de luminaires</t>
  </si>
  <si>
    <t>Nombre de sources lumineuses par luminaire</t>
  </si>
  <si>
    <t>Puissance des sources lumineuses</t>
  </si>
  <si>
    <t>Puissance du ballast / transformateur</t>
  </si>
  <si>
    <t>Puissance totale du luminaire</t>
  </si>
  <si>
    <t>Puissance totale</t>
  </si>
  <si>
    <t>Facteur de correction des heures selon mode de régulation</t>
  </si>
  <si>
    <t>Garage collectif</t>
  </si>
  <si>
    <t>Hôtel - chambre</t>
  </si>
  <si>
    <t>Hôtel - réception, zone d'accueil</t>
  </si>
  <si>
    <t>Administration - bureau indivuel ou collectif (max 6 personnes)</t>
  </si>
  <si>
    <t>Administration - bureau open-space</t>
  </si>
  <si>
    <t>Administration - salle de réunion</t>
  </si>
  <si>
    <t>Administration - zone d'accueil, guichets</t>
  </si>
  <si>
    <t>Ecole - salle de classe</t>
  </si>
  <si>
    <t>Ecole - salle des maîtres</t>
  </si>
  <si>
    <t>Ecole - bibliothèque</t>
  </si>
  <si>
    <t>Ecole - auditoire</t>
  </si>
  <si>
    <t>Magasin, commerce</t>
  </si>
  <si>
    <t>Restaurant - salle à manger</t>
  </si>
  <si>
    <t>Restaurant self-service - salle à manger</t>
  </si>
  <si>
    <t>Restaurant - cuisine</t>
  </si>
  <si>
    <t>Restaurant self-service - cuisine</t>
  </si>
  <si>
    <t>Locaux collectifs - salle de spectacles</t>
  </si>
  <si>
    <t>Locaux collectifs - salle polyvalente</t>
  </si>
  <si>
    <t>Locaux de sport - piscine couverte</t>
  </si>
  <si>
    <t>Locaux de sport - salle de gymnastique (école, association, etc.)</t>
  </si>
  <si>
    <t>Communs d'immeuble - buanderie, séchoir</t>
  </si>
  <si>
    <t>Valeur à renseigner manuellement</t>
  </si>
  <si>
    <t>Affectation du local</t>
  </si>
  <si>
    <t>Economie annuelle</t>
  </si>
  <si>
    <t>Autre - décrire l'affectation</t>
  </si>
  <si>
    <t>Communs d'immeuble - corridor, couloir, hall d'entrée, cage d'escaliers</t>
  </si>
  <si>
    <t>Locaux collectifs - halle d'exposition, musée</t>
  </si>
  <si>
    <t>Facteur de réduction des heures de fonctionnement à pleine charge selon SIA 387/4 - tableau 6</t>
  </si>
  <si>
    <t>Détecteur de présence</t>
  </si>
  <si>
    <t>valeur à renseigner manuellement</t>
  </si>
  <si>
    <t>Minuterie</t>
  </si>
  <si>
    <t>Nom du projet</t>
  </si>
  <si>
    <t>Désignation du local</t>
  </si>
  <si>
    <t>Désignation du luminaire</t>
  </si>
  <si>
    <t>Niveau 1 - local 1.1 - bureau</t>
  </si>
  <si>
    <t>Niveau 2 - local 2.1 - salle de conférences</t>
  </si>
  <si>
    <t>Communs d'immeuble - éclairage extérieur</t>
  </si>
  <si>
    <t>Heures d'utilisation à pleine charge selon SIA 2024/2021</t>
  </si>
  <si>
    <t>Heures annuelles de fonctionnement selon SIA 2024/2021</t>
  </si>
  <si>
    <t>Locaux de sport - fitness</t>
  </si>
  <si>
    <t>Hôpital - chambre</t>
  </si>
  <si>
    <t>Hôpital - bureau</t>
  </si>
  <si>
    <t>Hôpital - salle de consultation</t>
  </si>
  <si>
    <t>Industrie - laboratoire</t>
  </si>
  <si>
    <t>Ecole - local d'enseignement spécialisé, laboratoire, salle de couture, travaux manuels, cours de cuisine</t>
  </si>
  <si>
    <t>Administration - cafétéria</t>
  </si>
  <si>
    <t>WC, salle de bain, douche, vestiaires</t>
  </si>
  <si>
    <t>Restaurant - chambre froide</t>
  </si>
  <si>
    <t>Administration - salle de serveurs</t>
  </si>
  <si>
    <t>Présence normale (PN)</t>
  </si>
  <si>
    <t>Présence sporadique (PS)</t>
  </si>
  <si>
    <t>Manuel ON/Programme horaire OFF</t>
  </si>
  <si>
    <t>Détecteur de présence intégré au luminaire/en réseau</t>
  </si>
  <si>
    <t>Présence (PN = Présence normale / PS = Présence sporadique) selon SIA 387/4 2023</t>
  </si>
  <si>
    <t>PN</t>
  </si>
  <si>
    <t>PS</t>
  </si>
  <si>
    <t>Autre - valeur à renseigner manuellement</t>
  </si>
  <si>
    <t>Présence PN ou PS selon SIA 387/4 2023</t>
  </si>
  <si>
    <t>A masquer !</t>
  </si>
  <si>
    <t>Valeur PN par défaut</t>
  </si>
  <si>
    <t>Pas trouvé dans la SIA 2024</t>
  </si>
  <si>
    <t>5 min</t>
  </si>
  <si>
    <t>1 min</t>
  </si>
  <si>
    <t>Industrie - production (1 équipe)</t>
  </si>
  <si>
    <t>Dépôt - entrepôt</t>
  </si>
  <si>
    <t>Local secondaire - réduit, archives</t>
  </si>
  <si>
    <t>2 min</t>
  </si>
  <si>
    <t>Industrie - production en alternance (2 à 3 équipes)</t>
  </si>
  <si>
    <t>Historique des versions</t>
  </si>
  <si>
    <t>N° de version</t>
  </si>
  <si>
    <t>Date</t>
  </si>
  <si>
    <t>Editeur</t>
  </si>
  <si>
    <t>Commentaires</t>
  </si>
  <si>
    <t>1.0</t>
  </si>
  <si>
    <t>XXX - Equiwatt - Economie eclairage.xslx</t>
  </si>
  <si>
    <t>FPA</t>
  </si>
  <si>
    <t>Version mise à jour prenant en compte les dernières normes SIA.</t>
  </si>
  <si>
    <t>1.1</t>
  </si>
  <si>
    <t>LCR</t>
  </si>
  <si>
    <r>
      <t xml:space="preserve">Désignation du luminaire 
</t>
    </r>
    <r>
      <rPr>
        <b/>
        <sz val="11"/>
        <color rgb="FFC00000"/>
        <rFont val="Arial"/>
        <family val="2"/>
      </rPr>
      <t>(marque &amp; modèle précis)</t>
    </r>
  </si>
  <si>
    <t>Surface du local</t>
  </si>
  <si>
    <t>Ajout de la demande de modèle précis pour les nouveaux éclairages + d'une colonne avec la surface des locaux en m2. Ces modifications sont liées à la mise en conformité avec le Mantelerlass.</t>
  </si>
  <si>
    <t>Ampoule LED de marque X et modèle Y, puissance 8 W</t>
  </si>
  <si>
    <t>Tube LED de marque X et modèle Y, puissance 26 W (2 par luminaire)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</si>
</sst>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&quot; W&quot;"/>
    <numFmt numFmtId="165" formatCode="#,##0&quot; h&quot;"/>
    <numFmt numFmtId="166" formatCode="#,##0&quot; kWh/an&quot;"/>
    <numFmt numFmtId="167" formatCode="#,##0&quot; ct/kWh&quot;"/>
    <numFmt numFmtId="168" formatCode="#,##0&quot;.-&quot;"/>
    <numFmt numFmtId="169" formatCode="#,##0.0&quot; ans&quot;"/>
    <numFmt numFmtId="170" formatCode="#,##0&quot;.-/an&quot;"/>
    <numFmt numFmtId="171" formatCode="0.0"/>
    <numFmt numFmtId="172" formatCode="#,##0.0&quot; W&quot;"/>
    <numFmt numFmtId="173" formatCode="0\ &quot;m2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5" tint="-0.249977111117893"/>
      <name val="Arial"/>
      <family val="2"/>
    </font>
    <font>
      <sz val="11"/>
      <color theme="4" tint="-0.249977111117893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rgb="FFC0000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9" fontId="2" fillId="4" borderId="0" xfId="0" applyNumberFormat="1" applyFont="1" applyFill="1" applyAlignment="1">
      <alignment horizontal="center" vertical="center"/>
    </xf>
    <xf numFmtId="166" fontId="2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69" fontId="5" fillId="0" borderId="0" xfId="0" applyNumberFormat="1" applyFont="1" applyAlignment="1">
      <alignment vertical="center" wrapText="1"/>
    </xf>
    <xf numFmtId="168" fontId="5" fillId="0" borderId="0" xfId="0" applyNumberFormat="1" applyFont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72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8" fontId="4" fillId="0" borderId="0" xfId="0" applyNumberFormat="1" applyFont="1" applyAlignment="1" applyProtection="1">
      <alignment vertical="center" wrapText="1"/>
      <protection locked="0"/>
    </xf>
    <xf numFmtId="167" fontId="4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9" fontId="2" fillId="5" borderId="0" xfId="0" applyNumberFormat="1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165" fontId="5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vertical="center"/>
    </xf>
    <xf numFmtId="171" fontId="1" fillId="0" borderId="3" xfId="0" applyNumberFormat="1" applyFont="1" applyBorder="1" applyAlignment="1">
      <alignment horizontal="right" vertical="center"/>
    </xf>
    <xf numFmtId="171" fontId="1" fillId="0" borderId="3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71" fontId="1" fillId="0" borderId="6" xfId="0" applyNumberFormat="1" applyFont="1" applyBorder="1" applyAlignment="1">
      <alignment horizontal="right" vertical="center"/>
    </xf>
    <xf numFmtId="171" fontId="1" fillId="0" borderId="6" xfId="0" applyNumberFormat="1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" fillId="0" borderId="0" xfId="0" applyFont="1"/>
    <xf numFmtId="0" fontId="11" fillId="0" borderId="0" xfId="0" applyFont="1"/>
    <xf numFmtId="0" fontId="13" fillId="4" borderId="0" xfId="0" applyFont="1" applyFill="1" applyAlignment="1">
      <alignment vertical="center" wrapText="1"/>
    </xf>
    <xf numFmtId="3" fontId="13" fillId="4" borderId="0" xfId="0" applyNumberFormat="1" applyFont="1" applyFill="1" applyAlignment="1">
      <alignment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/>
    <xf numFmtId="0" fontId="1" fillId="0" borderId="0" xfId="0" quotePrefix="1" applyFont="1" applyAlignment="1">
      <alignment vertical="center"/>
    </xf>
    <xf numFmtId="173" fontId="4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25400</xdr:rowOff>
    </xdr:from>
    <xdr:ext cx="1816100" cy="490309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03200"/>
          <a:ext cx="1816100" cy="490309"/>
        </a:xfrm>
        <a:prstGeom prst="rect">
          <a:avLst/>
        </a:prstGeom>
      </xdr:spPr>
    </xdr:pic>
    <xdr:clientData/>
  </xdr:oneCellAnchor>
  <xdr:oneCellAnchor>
    <xdr:from>
      <xdr:col>4</xdr:col>
      <xdr:colOff>2000249</xdr:colOff>
      <xdr:row>1</xdr:row>
      <xdr:rowOff>31750</xdr:rowOff>
    </xdr:from>
    <xdr:ext cx="1432984" cy="502905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999" y="209550"/>
          <a:ext cx="1432984" cy="502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3170080</xdr:colOff>
      <xdr:row>0</xdr:row>
      <xdr:rowOff>858426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9605" cy="858426"/>
        </a:xfrm>
        <a:prstGeom prst="rect">
          <a:avLst/>
        </a:prstGeom>
      </xdr:spPr>
    </xdr:pic>
    <xdr:clientData/>
  </xdr:twoCellAnchor>
  <xdr:twoCellAnchor editAs="oneCell">
    <xdr:from>
      <xdr:col>13</xdr:col>
      <xdr:colOff>278386</xdr:colOff>
      <xdr:row>0</xdr:row>
      <xdr:rowOff>92364</xdr:rowOff>
    </xdr:from>
    <xdr:to>
      <xdr:col>14</xdr:col>
      <xdr:colOff>1004456</xdr:colOff>
      <xdr:row>0</xdr:row>
      <xdr:rowOff>927271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82659" y="92364"/>
          <a:ext cx="2388615" cy="834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3179605</xdr:colOff>
      <xdr:row>0</xdr:row>
      <xdr:rowOff>858426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9605" cy="858426"/>
        </a:xfrm>
        <a:prstGeom prst="rect">
          <a:avLst/>
        </a:prstGeom>
      </xdr:spPr>
    </xdr:pic>
    <xdr:clientData/>
  </xdr:twoCellAnchor>
  <xdr:twoCellAnchor editAs="oneCell">
    <xdr:from>
      <xdr:col>13</xdr:col>
      <xdr:colOff>278386</xdr:colOff>
      <xdr:row>0</xdr:row>
      <xdr:rowOff>92364</xdr:rowOff>
    </xdr:from>
    <xdr:to>
      <xdr:col>14</xdr:col>
      <xdr:colOff>1004456</xdr:colOff>
      <xdr:row>0</xdr:row>
      <xdr:rowOff>927271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8236" y="92364"/>
          <a:ext cx="2389769" cy="834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9" sqref="B9"/>
    </sheetView>
  </sheetViews>
  <sheetFormatPr baseColWidth="10" defaultColWidth="10.85546875" defaultRowHeight="14.25" x14ac:dyDescent="0.2"/>
  <cols>
    <col min="1" max="1" width="2.5703125" style="64" customWidth="1"/>
    <col min="2" max="2" width="40.5703125" style="64" customWidth="1"/>
    <col min="3" max="3" width="10.85546875" style="64"/>
    <col min="4" max="4" width="11.7109375" style="64" customWidth="1"/>
    <col min="5" max="5" width="40.5703125" style="64" customWidth="1"/>
    <col min="6" max="6" width="11.85546875" style="64" bestFit="1" customWidth="1"/>
    <col min="7" max="7" width="2.5703125" style="64" customWidth="1"/>
    <col min="8" max="16384" width="10.85546875" style="64"/>
  </cols>
  <sheetData>
    <row r="1" spans="1:7" x14ac:dyDescent="0.2">
      <c r="A1" s="72"/>
      <c r="B1" s="72"/>
      <c r="C1" s="72"/>
      <c r="D1" s="72"/>
      <c r="E1" s="72"/>
      <c r="F1" s="72"/>
      <c r="G1" s="72"/>
    </row>
    <row r="2" spans="1:7" ht="45" customHeight="1" x14ac:dyDescent="0.2">
      <c r="A2" s="72"/>
      <c r="B2" s="72"/>
      <c r="C2" s="72"/>
      <c r="D2" s="72"/>
      <c r="E2" s="72"/>
      <c r="F2" s="72"/>
      <c r="G2" s="72"/>
    </row>
    <row r="3" spans="1:7" ht="17.45" customHeight="1" x14ac:dyDescent="0.25">
      <c r="A3" s="72"/>
      <c r="B3" s="73" t="s">
        <v>93</v>
      </c>
      <c r="C3" s="73"/>
      <c r="D3" s="73"/>
      <c r="E3" s="73"/>
      <c r="F3" s="73"/>
      <c r="G3" s="72"/>
    </row>
    <row r="4" spans="1:7" x14ac:dyDescent="0.2">
      <c r="A4" s="72"/>
      <c r="B4" s="65" t="s">
        <v>99</v>
      </c>
      <c r="G4" s="72"/>
    </row>
    <row r="5" spans="1:7" x14ac:dyDescent="0.2">
      <c r="A5" s="72"/>
      <c r="B5" s="74"/>
      <c r="C5" s="74"/>
      <c r="D5" s="74"/>
      <c r="E5" s="74"/>
      <c r="F5" s="74"/>
      <c r="G5" s="72"/>
    </row>
    <row r="6" spans="1:7" x14ac:dyDescent="0.2">
      <c r="A6" s="72"/>
      <c r="B6" s="75"/>
      <c r="C6" s="75"/>
      <c r="D6" s="75"/>
      <c r="E6" s="75"/>
      <c r="F6" s="75"/>
      <c r="G6" s="72"/>
    </row>
    <row r="7" spans="1:7" ht="15.75" x14ac:dyDescent="0.2">
      <c r="A7" s="72"/>
      <c r="B7" s="66" t="s">
        <v>94</v>
      </c>
      <c r="C7" s="66" t="s">
        <v>95</v>
      </c>
      <c r="D7" s="66" t="s">
        <v>96</v>
      </c>
      <c r="E7" s="66" t="s">
        <v>97</v>
      </c>
      <c r="F7" s="67"/>
      <c r="G7" s="72"/>
    </row>
    <row r="8" spans="1:7" x14ac:dyDescent="0.2">
      <c r="A8" s="72"/>
      <c r="B8" s="7"/>
      <c r="C8" s="68"/>
      <c r="D8" s="7"/>
      <c r="E8" s="76"/>
      <c r="F8" s="76"/>
      <c r="G8" s="72"/>
    </row>
    <row r="9" spans="1:7" ht="104.1" customHeight="1" x14ac:dyDescent="0.2">
      <c r="A9" s="72"/>
      <c r="B9" s="70" t="s">
        <v>102</v>
      </c>
      <c r="C9" s="68">
        <v>45763</v>
      </c>
      <c r="D9" s="7" t="s">
        <v>103</v>
      </c>
      <c r="E9" s="76" t="s">
        <v>106</v>
      </c>
      <c r="F9" s="76"/>
      <c r="G9" s="72"/>
    </row>
    <row r="10" spans="1:7" ht="96.95" customHeight="1" x14ac:dyDescent="0.2">
      <c r="A10" s="72"/>
      <c r="B10" s="7" t="s">
        <v>98</v>
      </c>
      <c r="C10" s="68">
        <v>45442</v>
      </c>
      <c r="D10" s="7" t="s">
        <v>100</v>
      </c>
      <c r="E10" s="76" t="s">
        <v>101</v>
      </c>
      <c r="F10" s="76"/>
      <c r="G10" s="72"/>
    </row>
    <row r="11" spans="1:7" ht="114.6" customHeight="1" x14ac:dyDescent="0.2">
      <c r="A11" s="72"/>
      <c r="B11" s="7"/>
      <c r="C11" s="68"/>
      <c r="D11" s="7"/>
      <c r="E11" s="76"/>
      <c r="F11" s="77"/>
      <c r="G11" s="72"/>
    </row>
    <row r="12" spans="1:7" ht="20.100000000000001" customHeight="1" x14ac:dyDescent="0.2">
      <c r="A12" s="72"/>
      <c r="B12" s="7"/>
      <c r="C12" s="7"/>
      <c r="D12" s="7"/>
      <c r="E12" s="77"/>
      <c r="F12" s="77"/>
      <c r="G12" s="72"/>
    </row>
    <row r="13" spans="1:7" ht="20.100000000000001" customHeight="1" x14ac:dyDescent="0.2">
      <c r="A13" s="72"/>
      <c r="B13" s="7"/>
      <c r="C13" s="7"/>
      <c r="D13" s="7"/>
      <c r="E13" s="77"/>
      <c r="F13" s="77"/>
      <c r="G13" s="72"/>
    </row>
    <row r="14" spans="1:7" ht="20.100000000000001" customHeight="1" x14ac:dyDescent="0.2">
      <c r="A14" s="72"/>
      <c r="B14" s="7"/>
      <c r="C14" s="7"/>
      <c r="D14" s="7"/>
      <c r="E14" s="77"/>
      <c r="F14" s="77"/>
      <c r="G14" s="72"/>
    </row>
    <row r="15" spans="1:7" ht="20.100000000000001" customHeight="1" x14ac:dyDescent="0.2">
      <c r="A15" s="72"/>
      <c r="B15" s="7"/>
      <c r="C15" s="7"/>
      <c r="D15" s="7"/>
      <c r="E15" s="77"/>
      <c r="F15" s="77"/>
      <c r="G15" s="72"/>
    </row>
    <row r="16" spans="1:7" ht="20.100000000000001" customHeight="1" x14ac:dyDescent="0.2">
      <c r="A16" s="72"/>
      <c r="B16" s="7"/>
      <c r="C16" s="7"/>
      <c r="D16" s="7"/>
      <c r="E16" s="77"/>
      <c r="F16" s="77"/>
      <c r="G16" s="72"/>
    </row>
    <row r="17" spans="1:7" ht="20.100000000000001" customHeight="1" x14ac:dyDescent="0.2">
      <c r="A17" s="72"/>
      <c r="B17" s="7"/>
      <c r="C17" s="7"/>
      <c r="D17" s="7"/>
      <c r="E17" s="77"/>
      <c r="F17" s="77"/>
      <c r="G17" s="72"/>
    </row>
    <row r="18" spans="1:7" ht="20.100000000000001" customHeight="1" x14ac:dyDescent="0.2">
      <c r="A18" s="72"/>
      <c r="B18" s="7"/>
      <c r="C18" s="7"/>
      <c r="D18" s="7"/>
      <c r="E18" s="77"/>
      <c r="F18" s="77"/>
      <c r="G18" s="72"/>
    </row>
    <row r="19" spans="1:7" ht="20.100000000000001" customHeight="1" x14ac:dyDescent="0.2">
      <c r="A19" s="72"/>
      <c r="B19" s="7"/>
      <c r="C19" s="7"/>
      <c r="D19" s="7"/>
      <c r="E19" s="77"/>
      <c r="F19" s="77"/>
      <c r="G19" s="72"/>
    </row>
    <row r="20" spans="1:7" ht="20.100000000000001" customHeight="1" x14ac:dyDescent="0.2">
      <c r="A20" s="72"/>
      <c r="B20" s="7"/>
      <c r="C20" s="7"/>
      <c r="D20" s="7"/>
      <c r="E20" s="77"/>
      <c r="F20" s="77"/>
      <c r="G20" s="72"/>
    </row>
    <row r="21" spans="1:7" ht="20.100000000000001" customHeight="1" x14ac:dyDescent="0.2">
      <c r="A21" s="72"/>
      <c r="B21" s="7"/>
      <c r="C21" s="7"/>
      <c r="D21" s="7"/>
      <c r="E21" s="77"/>
      <c r="F21" s="77"/>
      <c r="G21" s="72"/>
    </row>
    <row r="22" spans="1:7" ht="20.100000000000001" customHeight="1" x14ac:dyDescent="0.2">
      <c r="A22" s="72"/>
      <c r="B22" s="7"/>
      <c r="C22" s="7"/>
      <c r="D22" s="7"/>
      <c r="E22" s="77"/>
      <c r="F22" s="77"/>
      <c r="G22" s="72"/>
    </row>
    <row r="23" spans="1:7" ht="20.100000000000001" customHeight="1" x14ac:dyDescent="0.2">
      <c r="A23" s="72"/>
      <c r="B23" s="7"/>
      <c r="C23" s="7"/>
      <c r="D23" s="7"/>
      <c r="E23" s="77"/>
      <c r="F23" s="77"/>
      <c r="G23" s="72"/>
    </row>
    <row r="24" spans="1:7" ht="20.100000000000001" customHeight="1" x14ac:dyDescent="0.2">
      <c r="A24" s="72"/>
      <c r="B24" s="7"/>
      <c r="C24" s="7"/>
      <c r="D24" s="7"/>
      <c r="E24" s="77"/>
      <c r="F24" s="77"/>
      <c r="G24" s="72"/>
    </row>
    <row r="25" spans="1:7" ht="20.100000000000001" customHeight="1" x14ac:dyDescent="0.2">
      <c r="A25" s="72"/>
      <c r="B25" s="7"/>
      <c r="C25" s="7"/>
      <c r="D25" s="7"/>
      <c r="E25" s="77"/>
      <c r="F25" s="77"/>
      <c r="G25" s="72"/>
    </row>
    <row r="26" spans="1:7" ht="20.100000000000001" customHeight="1" x14ac:dyDescent="0.2">
      <c r="A26" s="72"/>
      <c r="B26" s="7"/>
      <c r="C26" s="7"/>
      <c r="D26" s="7"/>
      <c r="E26" s="77"/>
      <c r="F26" s="77"/>
      <c r="G26" s="72"/>
    </row>
    <row r="27" spans="1:7" ht="20.100000000000001" customHeight="1" x14ac:dyDescent="0.2">
      <c r="A27" s="72"/>
      <c r="B27" s="7"/>
      <c r="C27" s="7"/>
      <c r="D27" s="7"/>
      <c r="E27" s="77"/>
      <c r="F27" s="77"/>
      <c r="G27" s="72"/>
    </row>
    <row r="28" spans="1:7" ht="20.100000000000001" customHeight="1" x14ac:dyDescent="0.2">
      <c r="A28" s="72"/>
      <c r="B28" s="7"/>
      <c r="C28" s="7"/>
      <c r="D28" s="7"/>
      <c r="E28" s="77"/>
      <c r="F28" s="77"/>
      <c r="G28" s="72"/>
    </row>
    <row r="29" spans="1:7" ht="20.100000000000001" customHeight="1" x14ac:dyDescent="0.2">
      <c r="A29" s="72"/>
      <c r="B29" s="7"/>
      <c r="C29" s="7"/>
      <c r="D29" s="7"/>
      <c r="E29" s="77"/>
      <c r="F29" s="77"/>
      <c r="G29" s="72"/>
    </row>
    <row r="30" spans="1:7" x14ac:dyDescent="0.2">
      <c r="A30" s="72"/>
      <c r="B30" s="72"/>
      <c r="C30" s="72"/>
      <c r="D30" s="72"/>
      <c r="E30" s="72"/>
      <c r="F30" s="72"/>
      <c r="G30" s="72"/>
    </row>
    <row r="31" spans="1:7" x14ac:dyDescent="0.2">
      <c r="A31" s="69"/>
      <c r="G31" s="69"/>
    </row>
  </sheetData>
  <mergeCells count="30">
    <mergeCell ref="E9:F9"/>
    <mergeCell ref="B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18:F18"/>
    <mergeCell ref="A1:A30"/>
    <mergeCell ref="B1:F1"/>
    <mergeCell ref="G1:G30"/>
    <mergeCell ref="B2:F2"/>
    <mergeCell ref="B3:F3"/>
    <mergeCell ref="B5:F5"/>
    <mergeCell ref="B6:F6"/>
    <mergeCell ref="E10:F10"/>
    <mergeCell ref="E11:F11"/>
    <mergeCell ref="E12:F12"/>
    <mergeCell ref="E13:F13"/>
    <mergeCell ref="E14:F14"/>
    <mergeCell ref="E15:F15"/>
    <mergeCell ref="E16:F16"/>
    <mergeCell ref="E17:F17"/>
    <mergeCell ref="E8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115" zoomScaleNormal="115" workbookViewId="0">
      <selection activeCell="B1" sqref="B1"/>
    </sheetView>
  </sheetViews>
  <sheetFormatPr baseColWidth="10" defaultColWidth="11.42578125" defaultRowHeight="14.25" x14ac:dyDescent="0.25"/>
  <cols>
    <col min="1" max="1" width="47.5703125" style="7" customWidth="1"/>
    <col min="2" max="2" width="39.5703125" style="7" customWidth="1"/>
    <col min="3" max="3" width="37.5703125" style="7" customWidth="1"/>
    <col min="4" max="4" width="10.5703125" style="7" customWidth="1"/>
    <col min="5" max="5" width="31.85546875" style="7" customWidth="1"/>
    <col min="6" max="6" width="13.7109375" style="7" customWidth="1"/>
    <col min="7" max="7" width="20.85546875" style="7" customWidth="1"/>
    <col min="8" max="8" width="14.85546875" style="7" customWidth="1"/>
    <col min="9" max="9" width="20.85546875" style="7" customWidth="1"/>
    <col min="10" max="10" width="12.28515625" style="7" customWidth="1"/>
    <col min="11" max="11" width="12.42578125" style="7" customWidth="1"/>
    <col min="12" max="12" width="20.85546875" style="7" customWidth="1"/>
    <col min="13" max="13" width="20.85546875" style="45" hidden="1" customWidth="1"/>
    <col min="14" max="14" width="23.85546875" style="7" customWidth="1"/>
    <col min="15" max="15" width="17.5703125" style="7" customWidth="1"/>
    <col min="16" max="18" width="20.85546875" style="7" customWidth="1"/>
    <col min="19" max="16384" width="11.42578125" style="7"/>
  </cols>
  <sheetData>
    <row r="1" spans="1:18" ht="75" customHeight="1" x14ac:dyDescent="0.25">
      <c r="M1" s="50" t="s">
        <v>83</v>
      </c>
    </row>
    <row r="3" spans="1:18" ht="20.25" x14ac:dyDescent="0.25">
      <c r="A3" s="43" t="s">
        <v>56</v>
      </c>
      <c r="B3" s="43"/>
    </row>
    <row r="5" spans="1:18" ht="25.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5" t="e">
        <f>O5/O11</f>
        <v>#DIV/0!</v>
      </c>
      <c r="M5" s="46"/>
      <c r="N5" s="4"/>
      <c r="O5" s="6">
        <f>O11-O30</f>
        <v>0</v>
      </c>
      <c r="P5" s="10"/>
      <c r="Q5" s="10"/>
      <c r="R5" s="10"/>
    </row>
    <row r="6" spans="1:18" x14ac:dyDescent="0.25">
      <c r="P6" s="10"/>
      <c r="Q6" s="10"/>
      <c r="R6" s="10"/>
    </row>
    <row r="7" spans="1:18" ht="15" x14ac:dyDescent="0.25">
      <c r="A7" s="8" t="s">
        <v>12</v>
      </c>
      <c r="B7" s="8"/>
      <c r="C7" s="9"/>
      <c r="D7" s="9"/>
      <c r="E7" s="9"/>
      <c r="F7" s="11" t="s">
        <v>8</v>
      </c>
      <c r="G7" s="9"/>
      <c r="H7" s="9"/>
      <c r="I7" s="11" t="s">
        <v>7</v>
      </c>
      <c r="J7" s="9"/>
      <c r="K7" s="9"/>
      <c r="L7" s="9"/>
      <c r="M7" s="47"/>
      <c r="N7" s="11"/>
      <c r="O7" s="9"/>
      <c r="P7" s="10"/>
      <c r="Q7" s="10"/>
      <c r="R7" s="10"/>
    </row>
    <row r="8" spans="1:18" ht="26.1" customHeight="1" x14ac:dyDescent="0.25">
      <c r="A8" s="31" t="s">
        <v>13</v>
      </c>
      <c r="B8" s="31"/>
      <c r="C8" s="41">
        <v>0</v>
      </c>
      <c r="D8" s="41"/>
      <c r="E8" s="31"/>
      <c r="F8" s="31" t="s">
        <v>6</v>
      </c>
      <c r="G8" s="42">
        <v>30</v>
      </c>
      <c r="H8" s="31"/>
      <c r="I8" s="31" t="s">
        <v>11</v>
      </c>
      <c r="J8" s="31"/>
      <c r="K8" s="32" t="e">
        <f>C8/(G8/100*O5)</f>
        <v>#DIV/0!</v>
      </c>
      <c r="P8" s="10"/>
      <c r="Q8" s="10"/>
      <c r="R8" s="10"/>
    </row>
    <row r="9" spans="1:18" ht="26.1" customHeight="1" x14ac:dyDescent="0.25">
      <c r="A9" s="31" t="s">
        <v>9</v>
      </c>
      <c r="B9" s="31"/>
      <c r="C9" s="33">
        <f>MIN(20000,0.25*C8,3*O5)</f>
        <v>0</v>
      </c>
      <c r="D9" s="33"/>
      <c r="E9" s="31"/>
      <c r="F9" s="31" t="s">
        <v>48</v>
      </c>
      <c r="G9" s="34">
        <f>G8/100*O5</f>
        <v>0</v>
      </c>
      <c r="H9" s="31"/>
      <c r="I9" s="31" t="s">
        <v>10</v>
      </c>
      <c r="J9" s="31"/>
      <c r="K9" s="32" t="e">
        <f>(C8-C9)/(G8/100*O5)</f>
        <v>#DIV/0!</v>
      </c>
      <c r="P9" s="10"/>
      <c r="Q9" s="10"/>
      <c r="R9" s="10"/>
    </row>
    <row r="10" spans="1:18" x14ac:dyDescent="0.25">
      <c r="P10" s="10"/>
      <c r="Q10" s="10"/>
      <c r="R10" s="10"/>
    </row>
    <row r="11" spans="1:18" ht="25.5" customHeight="1" x14ac:dyDescent="0.25">
      <c r="A11" s="12" t="s">
        <v>3</v>
      </c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N11" s="13"/>
      <c r="O11" s="14">
        <f>SUMIF('Calcul éclairage'!$O$13:$O$28,"&lt;&gt;#N/A")</f>
        <v>0</v>
      </c>
      <c r="P11" s="30"/>
      <c r="Q11" s="30"/>
      <c r="R11" s="10"/>
    </row>
    <row r="12" spans="1:18" ht="60" x14ac:dyDescent="0.25">
      <c r="A12" s="16" t="s">
        <v>57</v>
      </c>
      <c r="B12" s="16" t="s">
        <v>58</v>
      </c>
      <c r="C12" s="26" t="s">
        <v>47</v>
      </c>
      <c r="D12" s="26" t="s">
        <v>105</v>
      </c>
      <c r="E12" s="26" t="s">
        <v>14</v>
      </c>
      <c r="F12" s="23" t="s">
        <v>18</v>
      </c>
      <c r="G12" s="23" t="s">
        <v>19</v>
      </c>
      <c r="H12" s="23" t="s">
        <v>20</v>
      </c>
      <c r="I12" s="23" t="s">
        <v>21</v>
      </c>
      <c r="J12" s="23" t="s">
        <v>22</v>
      </c>
      <c r="K12" s="23" t="s">
        <v>23</v>
      </c>
      <c r="L12" s="16" t="s">
        <v>63</v>
      </c>
      <c r="M12" s="51" t="s">
        <v>82</v>
      </c>
      <c r="N12" s="16" t="s">
        <v>24</v>
      </c>
      <c r="O12" s="8" t="s">
        <v>0</v>
      </c>
      <c r="P12" s="30"/>
      <c r="Q12" s="30"/>
      <c r="R12" s="10"/>
    </row>
    <row r="13" spans="1:18" ht="32.1" customHeight="1" x14ac:dyDescent="0.25">
      <c r="A13" s="38"/>
      <c r="B13" s="38"/>
      <c r="C13" s="38"/>
      <c r="D13" s="71"/>
      <c r="E13" s="38"/>
      <c r="F13" s="39"/>
      <c r="G13" s="39"/>
      <c r="H13" s="40"/>
      <c r="I13" s="40"/>
      <c r="J13" s="36"/>
      <c r="K13" s="36"/>
      <c r="L13" s="28"/>
      <c r="M13" s="49"/>
      <c r="N13" s="35"/>
      <c r="O13" s="19"/>
      <c r="P13" s="15"/>
      <c r="Q13" s="15"/>
    </row>
    <row r="14" spans="1:18" ht="32.1" customHeight="1" x14ac:dyDescent="0.25">
      <c r="A14" s="38"/>
      <c r="B14" s="38"/>
      <c r="C14" s="38"/>
      <c r="D14" s="71"/>
      <c r="E14" s="38"/>
      <c r="F14" s="39"/>
      <c r="G14" s="39"/>
      <c r="H14" s="40"/>
      <c r="I14" s="40"/>
      <c r="J14" s="36"/>
      <c r="K14" s="36"/>
      <c r="L14" s="28"/>
      <c r="M14" s="49"/>
      <c r="N14" s="35"/>
      <c r="O14" s="19"/>
      <c r="P14" s="15"/>
      <c r="Q14" s="15"/>
    </row>
    <row r="15" spans="1:18" ht="32.1" customHeight="1" x14ac:dyDescent="0.25">
      <c r="A15" s="38"/>
      <c r="B15" s="38"/>
      <c r="C15" s="38"/>
      <c r="D15" s="71"/>
      <c r="E15" s="38"/>
      <c r="F15" s="39"/>
      <c r="G15" s="39"/>
      <c r="H15" s="40"/>
      <c r="I15" s="40"/>
      <c r="J15" s="36">
        <f>'Calcul éclairage'!$G$13:$G$28*'Calcul éclairage'!$H$13:$H$28+'Calcul éclairage'!$I$13:$I$28</f>
        <v>0</v>
      </c>
      <c r="K15" s="36">
        <f>'Calcul éclairage'!$F$13:$F$28*'Calcul éclairage'!$J$13:$J$28</f>
        <v>0</v>
      </c>
      <c r="L15" s="28" t="e">
        <f>VLOOKUP('Calcul éclairage'!$C$13:$C$28,'liste_affectations local'!$A$4:$B$45,2,FALSE)</f>
        <v>#N/A</v>
      </c>
      <c r="M15" s="49" t="e">
        <f>VLOOKUP('Calcul éclairage'!$C$13:$C$28,'liste_affectations local'!$A$4:$C$45,3,FALSE)</f>
        <v>#N/A</v>
      </c>
      <c r="N15" s="35" t="e">
        <f>VLOOKUP('Calcul éclairage'!$E$13:$E$28,'mode de régulation'!$A$5:$C$10,IF(M15="PN",2,3),FALSE)</f>
        <v>#N/A</v>
      </c>
      <c r="O15" s="19" t="e">
        <f>'Calcul éclairage'!$N$13:$N$28*'Calcul éclairage'!$K$13:$K$28*'Calcul éclairage'!$L$13:$L$28/1000</f>
        <v>#N/A</v>
      </c>
      <c r="P15" s="15"/>
      <c r="Q15" s="15"/>
    </row>
    <row r="16" spans="1:18" ht="32.1" customHeight="1" x14ac:dyDescent="0.25">
      <c r="A16" s="38"/>
      <c r="B16" s="38"/>
      <c r="C16" s="38"/>
      <c r="D16" s="71"/>
      <c r="E16" s="38"/>
      <c r="F16" s="39"/>
      <c r="G16" s="39"/>
      <c r="H16" s="40"/>
      <c r="I16" s="40"/>
      <c r="J16" s="36">
        <f>'Calcul éclairage'!$G$13:$G$28*'Calcul éclairage'!$H$13:$H$28+'Calcul éclairage'!$I$13:$I$28</f>
        <v>0</v>
      </c>
      <c r="K16" s="36">
        <f>'Calcul éclairage'!$F$13:$F$28*'Calcul éclairage'!$J$13:$J$28</f>
        <v>0</v>
      </c>
      <c r="L16" s="28" t="e">
        <f>VLOOKUP('Calcul éclairage'!$C$13:$C$28,'liste_affectations local'!$A$4:$B$45,2,FALSE)</f>
        <v>#N/A</v>
      </c>
      <c r="M16" s="49" t="e">
        <f>VLOOKUP('Calcul éclairage'!$C$13:$C$28,'liste_affectations local'!$A$4:$C$45,3,FALSE)</f>
        <v>#N/A</v>
      </c>
      <c r="N16" s="35" t="e">
        <f>VLOOKUP('Calcul éclairage'!$E$13:$E$28,'mode de régulation'!$A$5:$C$10,IF(M16="PN",2,3),FALSE)</f>
        <v>#N/A</v>
      </c>
      <c r="O16" s="19" t="e">
        <f>'Calcul éclairage'!$N$13:$N$28*'Calcul éclairage'!$K$13:$K$28*'Calcul éclairage'!$L$13:$L$28/1000</f>
        <v>#N/A</v>
      </c>
      <c r="P16" s="15"/>
      <c r="Q16" s="15"/>
    </row>
    <row r="17" spans="1:17" ht="32.1" customHeight="1" x14ac:dyDescent="0.25">
      <c r="A17" s="38"/>
      <c r="B17" s="38"/>
      <c r="C17" s="38"/>
      <c r="D17" s="71"/>
      <c r="E17" s="38"/>
      <c r="F17" s="39"/>
      <c r="G17" s="39"/>
      <c r="H17" s="40"/>
      <c r="I17" s="40"/>
      <c r="J17" s="36">
        <f>'Calcul éclairage'!$G$13:$G$28*'Calcul éclairage'!$H$13:$H$28+'Calcul éclairage'!$I$13:$I$28</f>
        <v>0</v>
      </c>
      <c r="K17" s="36">
        <f>'Calcul éclairage'!$F$13:$F$28*'Calcul éclairage'!$J$13:$J$28</f>
        <v>0</v>
      </c>
      <c r="L17" s="28" t="e">
        <f>VLOOKUP('Calcul éclairage'!$C$13:$C$28,'liste_affectations local'!$A$4:$B$45,2,FALSE)</f>
        <v>#N/A</v>
      </c>
      <c r="M17" s="49" t="e">
        <f>VLOOKUP('Calcul éclairage'!$C$13:$C$28,'liste_affectations local'!$A$4:$C$45,3,FALSE)</f>
        <v>#N/A</v>
      </c>
      <c r="N17" s="35" t="e">
        <f>VLOOKUP('Calcul éclairage'!$E$13:$E$28,'mode de régulation'!$A$5:$C$10,IF(M17="PN",2,3),FALSE)</f>
        <v>#N/A</v>
      </c>
      <c r="O17" s="19" t="e">
        <f>'Calcul éclairage'!$N$13:$N$28*'Calcul éclairage'!$K$13:$K$28*'Calcul éclairage'!$L$13:$L$28/1000</f>
        <v>#N/A</v>
      </c>
      <c r="P17" s="15"/>
      <c r="Q17" s="15"/>
    </row>
    <row r="18" spans="1:17" ht="32.1" customHeight="1" x14ac:dyDescent="0.25">
      <c r="A18" s="38"/>
      <c r="B18" s="38"/>
      <c r="C18" s="38"/>
      <c r="D18" s="71"/>
      <c r="E18" s="38"/>
      <c r="F18" s="39"/>
      <c r="G18" s="39"/>
      <c r="H18" s="40"/>
      <c r="I18" s="40"/>
      <c r="J18" s="36">
        <f>'Calcul éclairage'!$G$13:$G$28*'Calcul éclairage'!$H$13:$H$28+'Calcul éclairage'!$I$13:$I$28</f>
        <v>0</v>
      </c>
      <c r="K18" s="36">
        <f>'Calcul éclairage'!$F$13:$F$28*'Calcul éclairage'!$J$13:$J$28</f>
        <v>0</v>
      </c>
      <c r="L18" s="28" t="e">
        <f>VLOOKUP('Calcul éclairage'!$C$13:$C$28,'liste_affectations local'!$A$4:$B$45,2,FALSE)</f>
        <v>#N/A</v>
      </c>
      <c r="M18" s="49" t="e">
        <f>VLOOKUP('Calcul éclairage'!$C$13:$C$28,'liste_affectations local'!$A$4:$C$45,3,FALSE)</f>
        <v>#N/A</v>
      </c>
      <c r="N18" s="35" t="e">
        <f>VLOOKUP('Calcul éclairage'!$E$13:$E$28,'mode de régulation'!$A$5:$C$10,IF(M18="PN",2,3),FALSE)</f>
        <v>#N/A</v>
      </c>
      <c r="O18" s="19" t="e">
        <f>'Calcul éclairage'!$N$13:$N$28*'Calcul éclairage'!$K$13:$K$28*'Calcul éclairage'!$L$13:$L$28/1000</f>
        <v>#N/A</v>
      </c>
      <c r="P18" s="15"/>
      <c r="Q18" s="15"/>
    </row>
    <row r="19" spans="1:17" ht="32.1" customHeight="1" x14ac:dyDescent="0.25">
      <c r="A19" s="38"/>
      <c r="B19" s="38"/>
      <c r="C19" s="38"/>
      <c r="D19" s="71"/>
      <c r="E19" s="38"/>
      <c r="F19" s="39"/>
      <c r="G19" s="39"/>
      <c r="H19" s="40"/>
      <c r="I19" s="40"/>
      <c r="J19" s="36">
        <f>'Calcul éclairage'!$G$13:$G$28*'Calcul éclairage'!$H$13:$H$28+'Calcul éclairage'!$I$13:$I$28</f>
        <v>0</v>
      </c>
      <c r="K19" s="36">
        <f>'Calcul éclairage'!$F$13:$F$28*'Calcul éclairage'!$J$13:$J$28</f>
        <v>0</v>
      </c>
      <c r="L19" s="28" t="e">
        <f>VLOOKUP('Calcul éclairage'!$C$13:$C$28,'liste_affectations local'!$A$4:$B$45,2,FALSE)</f>
        <v>#N/A</v>
      </c>
      <c r="M19" s="49" t="e">
        <f>VLOOKUP('Calcul éclairage'!$C$13:$C$28,'liste_affectations local'!$A$4:$C$45,3,FALSE)</f>
        <v>#N/A</v>
      </c>
      <c r="N19" s="35" t="e">
        <f>VLOOKUP('Calcul éclairage'!$E$13:$E$28,'mode de régulation'!$A$5:$C$10,IF(M19="PN",2,3),FALSE)</f>
        <v>#N/A</v>
      </c>
      <c r="O19" s="19" t="e">
        <f>'Calcul éclairage'!$N$13:$N$28*'Calcul éclairage'!$K$13:$K$28*'Calcul éclairage'!$L$13:$L$28/1000</f>
        <v>#N/A</v>
      </c>
      <c r="P19" s="15"/>
      <c r="Q19" s="15"/>
    </row>
    <row r="20" spans="1:17" ht="32.1" customHeight="1" x14ac:dyDescent="0.25">
      <c r="A20" s="38"/>
      <c r="B20" s="38"/>
      <c r="C20" s="38"/>
      <c r="D20" s="71"/>
      <c r="E20" s="38"/>
      <c r="F20" s="39"/>
      <c r="G20" s="39"/>
      <c r="H20" s="40"/>
      <c r="I20" s="40"/>
      <c r="J20" s="36">
        <f>'Calcul éclairage'!$G$13:$G$28*'Calcul éclairage'!$H$13:$H$28+'Calcul éclairage'!$I$13:$I$28</f>
        <v>0</v>
      </c>
      <c r="K20" s="36">
        <f>'Calcul éclairage'!$F$13:$F$28*'Calcul éclairage'!$J$13:$J$28</f>
        <v>0</v>
      </c>
      <c r="L20" s="28" t="e">
        <f>VLOOKUP('Calcul éclairage'!$C$13:$C$28,'liste_affectations local'!$A$4:$B$45,2,FALSE)</f>
        <v>#N/A</v>
      </c>
      <c r="M20" s="49" t="e">
        <f>VLOOKUP('Calcul éclairage'!$C$13:$C$28,'liste_affectations local'!$A$4:$C$45,3,FALSE)</f>
        <v>#N/A</v>
      </c>
      <c r="N20" s="35" t="e">
        <f>VLOOKUP('Calcul éclairage'!$E$13:$E$28,'mode de régulation'!$A$5:$C$10,IF(M20="PN",2,3),FALSE)</f>
        <v>#N/A</v>
      </c>
      <c r="O20" s="19" t="e">
        <f>'Calcul éclairage'!$N$13:$N$28*'Calcul éclairage'!$K$13:$K$28*'Calcul éclairage'!$L$13:$L$28/1000</f>
        <v>#N/A</v>
      </c>
      <c r="P20" s="15"/>
      <c r="Q20" s="15"/>
    </row>
    <row r="21" spans="1:17" ht="32.1" customHeight="1" x14ac:dyDescent="0.25">
      <c r="A21" s="38"/>
      <c r="B21" s="38"/>
      <c r="C21" s="38"/>
      <c r="D21" s="71"/>
      <c r="E21" s="38"/>
      <c r="F21" s="39"/>
      <c r="G21" s="39"/>
      <c r="H21" s="40"/>
      <c r="I21" s="40"/>
      <c r="J21" s="36">
        <f>'Calcul éclairage'!$G$13:$G$28*'Calcul éclairage'!$H$13:$H$28+'Calcul éclairage'!$I$13:$I$28</f>
        <v>0</v>
      </c>
      <c r="K21" s="36">
        <f>'Calcul éclairage'!$F$13:$F$28*'Calcul éclairage'!$J$13:$J$28</f>
        <v>0</v>
      </c>
      <c r="L21" s="28" t="e">
        <f>VLOOKUP('Calcul éclairage'!$C$13:$C$28,'liste_affectations local'!$A$4:$B$45,2,FALSE)</f>
        <v>#N/A</v>
      </c>
      <c r="M21" s="49" t="e">
        <f>VLOOKUP('Calcul éclairage'!$C$13:$C$28,'liste_affectations local'!$A$4:$C$45,3,FALSE)</f>
        <v>#N/A</v>
      </c>
      <c r="N21" s="35" t="e">
        <f>VLOOKUP('Calcul éclairage'!$E$13:$E$28,'mode de régulation'!$A$5:$C$10,IF(M21="PN",2,3),FALSE)</f>
        <v>#N/A</v>
      </c>
      <c r="O21" s="19" t="e">
        <f>'Calcul éclairage'!$N$13:$N$28*'Calcul éclairage'!$K$13:$K$28*'Calcul éclairage'!$L$13:$L$28/1000</f>
        <v>#N/A</v>
      </c>
      <c r="P21" s="15"/>
      <c r="Q21" s="15"/>
    </row>
    <row r="22" spans="1:17" ht="32.1" customHeight="1" x14ac:dyDescent="0.25">
      <c r="A22" s="38"/>
      <c r="B22" s="38"/>
      <c r="C22" s="38"/>
      <c r="D22" s="71"/>
      <c r="E22" s="38"/>
      <c r="F22" s="39"/>
      <c r="G22" s="39"/>
      <c r="H22" s="40"/>
      <c r="I22" s="40"/>
      <c r="J22" s="36">
        <f>'Calcul éclairage'!$G$13:$G$28*'Calcul éclairage'!$H$13:$H$28+'Calcul éclairage'!$I$13:$I$28</f>
        <v>0</v>
      </c>
      <c r="K22" s="36">
        <f>'Calcul éclairage'!$F$13:$F$28*'Calcul éclairage'!$J$13:$J$28</f>
        <v>0</v>
      </c>
      <c r="L22" s="28" t="e">
        <f>VLOOKUP('Calcul éclairage'!$C$13:$C$28,'liste_affectations local'!$A$4:$B$45,2,FALSE)</f>
        <v>#N/A</v>
      </c>
      <c r="M22" s="49" t="e">
        <f>VLOOKUP('Calcul éclairage'!$C$13:$C$28,'liste_affectations local'!$A$4:$C$45,3,FALSE)</f>
        <v>#N/A</v>
      </c>
      <c r="N22" s="35" t="e">
        <f>VLOOKUP('Calcul éclairage'!$E$13:$E$28,'mode de régulation'!$A$5:$C$10,IF(M22="PN",2,3),FALSE)</f>
        <v>#N/A</v>
      </c>
      <c r="O22" s="19" t="e">
        <f>'Calcul éclairage'!$N$13:$N$28*'Calcul éclairage'!$K$13:$K$28*'Calcul éclairage'!$L$13:$L$28/1000</f>
        <v>#N/A</v>
      </c>
      <c r="P22" s="15"/>
      <c r="Q22" s="15"/>
    </row>
    <row r="23" spans="1:17" ht="32.1" customHeight="1" x14ac:dyDescent="0.25">
      <c r="A23" s="38"/>
      <c r="B23" s="38"/>
      <c r="C23" s="38"/>
      <c r="D23" s="71"/>
      <c r="E23" s="38"/>
      <c r="F23" s="39"/>
      <c r="G23" s="39"/>
      <c r="H23" s="40"/>
      <c r="I23" s="40"/>
      <c r="J23" s="36">
        <f>'Calcul éclairage'!$G$13:$G$28*'Calcul éclairage'!$H$13:$H$28+'Calcul éclairage'!$I$13:$I$28</f>
        <v>0</v>
      </c>
      <c r="K23" s="36">
        <f>'Calcul éclairage'!$F$13:$F$28*'Calcul éclairage'!$J$13:$J$28</f>
        <v>0</v>
      </c>
      <c r="L23" s="28" t="e">
        <f>VLOOKUP('Calcul éclairage'!$C$13:$C$28,'liste_affectations local'!$A$4:$B$45,2,FALSE)</f>
        <v>#N/A</v>
      </c>
      <c r="M23" s="49" t="e">
        <f>VLOOKUP('Calcul éclairage'!$C$13:$C$28,'liste_affectations local'!$A$4:$C$45,3,FALSE)</f>
        <v>#N/A</v>
      </c>
      <c r="N23" s="35" t="e">
        <f>VLOOKUP('Calcul éclairage'!$E$13:$E$28,'mode de régulation'!$A$5:$C$10,IF(M23="PN",2,3),FALSE)</f>
        <v>#N/A</v>
      </c>
      <c r="O23" s="19" t="e">
        <f>'Calcul éclairage'!$N$13:$N$28*'Calcul éclairage'!$K$13:$K$28*'Calcul éclairage'!$L$13:$L$28/1000</f>
        <v>#N/A</v>
      </c>
      <c r="P23" s="15"/>
      <c r="Q23" s="15"/>
    </row>
    <row r="24" spans="1:17" ht="32.1" customHeight="1" x14ac:dyDescent="0.25">
      <c r="A24" s="38"/>
      <c r="B24" s="38"/>
      <c r="C24" s="38"/>
      <c r="D24" s="71"/>
      <c r="E24" s="38"/>
      <c r="F24" s="39"/>
      <c r="G24" s="39"/>
      <c r="H24" s="40"/>
      <c r="I24" s="40"/>
      <c r="J24" s="36">
        <f>'Calcul éclairage'!$G$13:$G$28*'Calcul éclairage'!$H$13:$H$28+'Calcul éclairage'!$I$13:$I$28</f>
        <v>0</v>
      </c>
      <c r="K24" s="36">
        <f>'Calcul éclairage'!$F$13:$F$28*'Calcul éclairage'!$J$13:$J$28</f>
        <v>0</v>
      </c>
      <c r="L24" s="28" t="e">
        <f>VLOOKUP('Calcul éclairage'!$C$13:$C$28,'liste_affectations local'!$A$4:$B$45,2,FALSE)</f>
        <v>#N/A</v>
      </c>
      <c r="M24" s="49" t="e">
        <f>VLOOKUP('Calcul éclairage'!$C$13:$C$28,'liste_affectations local'!$A$4:$C$45,3,FALSE)</f>
        <v>#N/A</v>
      </c>
      <c r="N24" s="35" t="e">
        <f>VLOOKUP('Calcul éclairage'!$E$13:$E$28,'mode de régulation'!$A$5:$C$10,IF(M24="PN",2,3),FALSE)</f>
        <v>#N/A</v>
      </c>
      <c r="O24" s="19" t="e">
        <f>'Calcul éclairage'!$N$13:$N$28*'Calcul éclairage'!$K$13:$K$28*'Calcul éclairage'!$L$13:$L$28/1000</f>
        <v>#N/A</v>
      </c>
      <c r="P24" s="15"/>
      <c r="Q24" s="15"/>
    </row>
    <row r="25" spans="1:17" ht="32.1" customHeight="1" x14ac:dyDescent="0.25">
      <c r="A25" s="38"/>
      <c r="B25" s="38"/>
      <c r="C25" s="38"/>
      <c r="D25" s="71"/>
      <c r="E25" s="38"/>
      <c r="F25" s="39"/>
      <c r="G25" s="39"/>
      <c r="H25" s="40"/>
      <c r="I25" s="40"/>
      <c r="J25" s="36">
        <f>'Calcul éclairage'!$G$13:$G$28*'Calcul éclairage'!$H$13:$H$28+'Calcul éclairage'!$I$13:$I$28</f>
        <v>0</v>
      </c>
      <c r="K25" s="36">
        <f>'Calcul éclairage'!$F$13:$F$28*'Calcul éclairage'!$J$13:$J$28</f>
        <v>0</v>
      </c>
      <c r="L25" s="28" t="e">
        <f>VLOOKUP('Calcul éclairage'!$C$13:$C$28,'liste_affectations local'!$A$4:$B$45,2,FALSE)</f>
        <v>#N/A</v>
      </c>
      <c r="M25" s="49" t="e">
        <f>VLOOKUP('Calcul éclairage'!$C$13:$C$28,'liste_affectations local'!$A$4:$C$45,3,FALSE)</f>
        <v>#N/A</v>
      </c>
      <c r="N25" s="35" t="e">
        <f>VLOOKUP('Calcul éclairage'!$E$13:$E$28,'mode de régulation'!$A$5:$C$10,IF(M25="PN",2,3),FALSE)</f>
        <v>#N/A</v>
      </c>
      <c r="O25" s="19" t="e">
        <f>'Calcul éclairage'!$N$13:$N$28*'Calcul éclairage'!$K$13:$K$28*'Calcul éclairage'!$L$13:$L$28/1000</f>
        <v>#N/A</v>
      </c>
      <c r="P25" s="15"/>
      <c r="Q25" s="15"/>
    </row>
    <row r="26" spans="1:17" ht="32.1" customHeight="1" x14ac:dyDescent="0.25">
      <c r="A26" s="38"/>
      <c r="B26" s="38"/>
      <c r="C26" s="38"/>
      <c r="D26" s="71"/>
      <c r="E26" s="38"/>
      <c r="F26" s="39"/>
      <c r="G26" s="39"/>
      <c r="H26" s="40"/>
      <c r="I26" s="40"/>
      <c r="J26" s="36">
        <f>'Calcul éclairage'!$G$13:$G$28*'Calcul éclairage'!$H$13:$H$28+'Calcul éclairage'!$I$13:$I$28</f>
        <v>0</v>
      </c>
      <c r="K26" s="36">
        <f>'Calcul éclairage'!$F$13:$F$28*'Calcul éclairage'!$J$13:$J$28</f>
        <v>0</v>
      </c>
      <c r="L26" s="28" t="e">
        <f>VLOOKUP('Calcul éclairage'!$C$13:$C$28,'liste_affectations local'!$A$4:$B$45,2,FALSE)</f>
        <v>#N/A</v>
      </c>
      <c r="M26" s="49" t="e">
        <f>VLOOKUP('Calcul éclairage'!$C$13:$C$28,'liste_affectations local'!$A$4:$C$45,3,FALSE)</f>
        <v>#N/A</v>
      </c>
      <c r="N26" s="35" t="e">
        <f>VLOOKUP('Calcul éclairage'!$E$13:$E$28,'mode de régulation'!$A$5:$C$10,IF(M26="PN",2,3),FALSE)</f>
        <v>#N/A</v>
      </c>
      <c r="O26" s="19" t="e">
        <f>'Calcul éclairage'!$N$13:$N$28*'Calcul éclairage'!$K$13:$K$28*'Calcul éclairage'!$L$13:$L$28/1000</f>
        <v>#N/A</v>
      </c>
      <c r="P26" s="15"/>
      <c r="Q26" s="15"/>
    </row>
    <row r="27" spans="1:17" ht="32.1" customHeight="1" x14ac:dyDescent="0.25">
      <c r="A27" s="38"/>
      <c r="B27" s="38"/>
      <c r="C27" s="38"/>
      <c r="D27" s="71"/>
      <c r="E27" s="38"/>
      <c r="F27" s="39"/>
      <c r="G27" s="39"/>
      <c r="H27" s="40"/>
      <c r="I27" s="40"/>
      <c r="J27" s="36">
        <f>'Calcul éclairage'!$G$13:$G$28*'Calcul éclairage'!$H$13:$H$28+'Calcul éclairage'!$I$13:$I$28</f>
        <v>0</v>
      </c>
      <c r="K27" s="36">
        <f>'Calcul éclairage'!$F$13:$F$28*'Calcul éclairage'!$J$13:$J$28</f>
        <v>0</v>
      </c>
      <c r="L27" s="28" t="e">
        <f>VLOOKUP('Calcul éclairage'!$C$13:$C$28,'liste_affectations local'!$A$4:$B$45,2,FALSE)</f>
        <v>#N/A</v>
      </c>
      <c r="M27" s="49" t="e">
        <f>VLOOKUP('Calcul éclairage'!$C$13:$C$28,'liste_affectations local'!$A$4:$C$45,3,FALSE)</f>
        <v>#N/A</v>
      </c>
      <c r="N27" s="35" t="e">
        <f>VLOOKUP('Calcul éclairage'!$E$13:$E$28,'mode de régulation'!$A$5:$C$10,IF(M27="PN",2,3),FALSE)</f>
        <v>#N/A</v>
      </c>
      <c r="O27" s="19" t="e">
        <f>'Calcul éclairage'!$N$13:$N$28*'Calcul éclairage'!$K$13:$K$28*'Calcul éclairage'!$L$13:$L$28/1000</f>
        <v>#N/A</v>
      </c>
      <c r="P27" s="15"/>
      <c r="Q27" s="15"/>
    </row>
    <row r="28" spans="1:17" ht="32.1" customHeight="1" x14ac:dyDescent="0.25">
      <c r="A28" s="38"/>
      <c r="B28" s="38"/>
      <c r="C28" s="38"/>
      <c r="D28" s="71"/>
      <c r="E28" s="38"/>
      <c r="F28" s="39"/>
      <c r="G28" s="39"/>
      <c r="H28" s="40"/>
      <c r="I28" s="40"/>
      <c r="J28" s="36">
        <f>'Calcul éclairage'!$G$13:$G$28*'Calcul éclairage'!$H$13:$H$28+'Calcul éclairage'!$I$13:$I$28</f>
        <v>0</v>
      </c>
      <c r="K28" s="36">
        <f>'Calcul éclairage'!$F$13:$F$28*'Calcul éclairage'!$J$13:$J$28</f>
        <v>0</v>
      </c>
      <c r="L28" s="28" t="e">
        <f>VLOOKUP('Calcul éclairage'!$C$13:$C$28,'liste_affectations local'!$A$4:$B$45,2,FALSE)</f>
        <v>#N/A</v>
      </c>
      <c r="M28" s="49" t="e">
        <f>VLOOKUP('Calcul éclairage'!$C$13:$C$28,'liste_affectations local'!$A$4:$C$45,3,FALSE)</f>
        <v>#N/A</v>
      </c>
      <c r="N28" s="35" t="e">
        <f>VLOOKUP('Calcul éclairage'!$E$13:$E$28,'mode de régulation'!$A$5:$C$10,IF(M28="PN",2,3),FALSE)</f>
        <v>#N/A</v>
      </c>
      <c r="O28" s="19" t="e">
        <f>'Calcul éclairage'!$N$13:$N$28*'Calcul éclairage'!$K$13:$K$28*'Calcul éclairage'!$L$13:$L$28/1000</f>
        <v>#N/A</v>
      </c>
      <c r="P28" s="15"/>
      <c r="Q28" s="15"/>
    </row>
    <row r="29" spans="1:17" x14ac:dyDescent="0.25">
      <c r="P29" s="15"/>
      <c r="Q29" s="15"/>
    </row>
    <row r="30" spans="1:17" ht="25.5" customHeight="1" x14ac:dyDescent="0.25">
      <c r="A30" s="20" t="s">
        <v>4</v>
      </c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N30" s="21"/>
      <c r="O30" s="22">
        <f>SUMIF('Calcul éclairage'!$O$32:$O$47,"&lt;&gt;#N/A")</f>
        <v>0</v>
      </c>
      <c r="P30" s="15"/>
      <c r="Q30" s="15"/>
    </row>
    <row r="31" spans="1:17" ht="60" x14ac:dyDescent="0.25">
      <c r="A31" s="16" t="s">
        <v>57</v>
      </c>
      <c r="B31" s="16" t="s">
        <v>104</v>
      </c>
      <c r="C31" s="26" t="s">
        <v>47</v>
      </c>
      <c r="D31" s="26" t="s">
        <v>105</v>
      </c>
      <c r="E31" s="26" t="s">
        <v>14</v>
      </c>
      <c r="F31" s="23" t="s">
        <v>18</v>
      </c>
      <c r="G31" s="23" t="s">
        <v>19</v>
      </c>
      <c r="H31" s="23" t="s">
        <v>20</v>
      </c>
      <c r="I31" s="23" t="s">
        <v>21</v>
      </c>
      <c r="J31" s="23" t="s">
        <v>22</v>
      </c>
      <c r="K31" s="23" t="s">
        <v>23</v>
      </c>
      <c r="L31" s="16" t="s">
        <v>63</v>
      </c>
      <c r="M31" s="48"/>
      <c r="N31" s="16" t="s">
        <v>24</v>
      </c>
      <c r="O31" s="8" t="s">
        <v>0</v>
      </c>
    </row>
    <row r="32" spans="1:17" ht="32.1" customHeight="1" x14ac:dyDescent="0.25">
      <c r="A32" s="38"/>
      <c r="B32" s="38"/>
      <c r="C32" s="38"/>
      <c r="D32" s="71"/>
      <c r="E32" s="38"/>
      <c r="F32" s="39"/>
      <c r="G32" s="39"/>
      <c r="H32" s="40"/>
      <c r="I32" s="40"/>
      <c r="J32" s="36"/>
      <c r="K32" s="36"/>
      <c r="L32" s="28"/>
      <c r="M32" s="49"/>
      <c r="N32" s="35"/>
      <c r="O32" s="19"/>
    </row>
    <row r="33" spans="1:15" ht="32.1" customHeight="1" x14ac:dyDescent="0.25">
      <c r="A33" s="38"/>
      <c r="B33" s="38"/>
      <c r="C33" s="38"/>
      <c r="D33" s="71"/>
      <c r="E33" s="38"/>
      <c r="F33" s="39"/>
      <c r="G33" s="39"/>
      <c r="H33" s="40"/>
      <c r="I33" s="40"/>
      <c r="J33" s="36"/>
      <c r="K33" s="36"/>
      <c r="L33" s="28"/>
      <c r="M33" s="49"/>
      <c r="N33" s="35"/>
      <c r="O33" s="19"/>
    </row>
    <row r="34" spans="1:15" ht="32.1" customHeight="1" x14ac:dyDescent="0.25">
      <c r="A34" s="38"/>
      <c r="B34" s="38"/>
      <c r="C34" s="38"/>
      <c r="D34" s="71"/>
      <c r="E34" s="38"/>
      <c r="F34" s="39"/>
      <c r="G34" s="39"/>
      <c r="H34" s="40"/>
      <c r="I34" s="40"/>
      <c r="J34" s="36">
        <f>'Calcul éclairage'!$G34*'Calcul éclairage'!$H34+'Calcul éclairage'!$I34</f>
        <v>0</v>
      </c>
      <c r="K34" s="36">
        <f>'Calcul éclairage'!$F34*'Calcul éclairage'!$J34</f>
        <v>0</v>
      </c>
      <c r="L34" s="28" t="e">
        <f>VLOOKUP('Calcul éclairage'!$C$32:$C$47,'liste_affectations local'!$A$4:$B$42,2,FALSE)</f>
        <v>#N/A</v>
      </c>
      <c r="M34" s="49" t="e">
        <f>VLOOKUP('Calcul éclairage'!$C$32:$C$47,'liste_affectations local'!$A$4:$C$45,3,FALSE)</f>
        <v>#N/A</v>
      </c>
      <c r="N34" s="35" t="e">
        <f>VLOOKUP('Calcul éclairage'!$E$32:$E$47,'mode de régulation'!$A$5:$C$10,IF(M34="PN",2,3),FALSE)</f>
        <v>#N/A</v>
      </c>
      <c r="O34" s="19" t="e">
        <f>'Calcul éclairage'!$N$32:$N$47*'Calcul éclairage'!$K$32:$K$47*'Calcul éclairage'!$L$32:$L$47/1000</f>
        <v>#N/A</v>
      </c>
    </row>
    <row r="35" spans="1:15" ht="32.1" customHeight="1" x14ac:dyDescent="0.25">
      <c r="A35" s="38"/>
      <c r="B35" s="38"/>
      <c r="C35" s="38"/>
      <c r="D35" s="71"/>
      <c r="E35" s="38"/>
      <c r="F35" s="39"/>
      <c r="G35" s="39"/>
      <c r="H35" s="40"/>
      <c r="I35" s="40"/>
      <c r="J35" s="36">
        <f>'Calcul éclairage'!$G35*'Calcul éclairage'!$H35+'Calcul éclairage'!$I35</f>
        <v>0</v>
      </c>
      <c r="K35" s="36">
        <f>'Calcul éclairage'!$F35*'Calcul éclairage'!$J35</f>
        <v>0</v>
      </c>
      <c r="L35" s="28" t="e">
        <f>VLOOKUP('Calcul éclairage'!$C$32:$C$47,'liste_affectations local'!$A$4:$B$42,2,FALSE)</f>
        <v>#N/A</v>
      </c>
      <c r="M35" s="49" t="e">
        <f>VLOOKUP('Calcul éclairage'!$C$32:$C$47,'liste_affectations local'!$A$4:$C$45,3,FALSE)</f>
        <v>#N/A</v>
      </c>
      <c r="N35" s="35" t="e">
        <f>VLOOKUP('Calcul éclairage'!$E$32:$E$47,'mode de régulation'!$A$5:$C$10,IF(M35="PN",2,3),FALSE)</f>
        <v>#N/A</v>
      </c>
      <c r="O35" s="19" t="e">
        <f>'Calcul éclairage'!$N$32:$N$47*'Calcul éclairage'!$K$32:$K$47*'Calcul éclairage'!$L$32:$L$47/1000</f>
        <v>#N/A</v>
      </c>
    </row>
    <row r="36" spans="1:15" ht="32.1" customHeight="1" x14ac:dyDescent="0.25">
      <c r="A36" s="38"/>
      <c r="B36" s="38"/>
      <c r="C36" s="38"/>
      <c r="D36" s="71"/>
      <c r="E36" s="38"/>
      <c r="F36" s="39"/>
      <c r="G36" s="39"/>
      <c r="H36" s="40"/>
      <c r="I36" s="40"/>
      <c r="J36" s="36">
        <f>'Calcul éclairage'!$G36*'Calcul éclairage'!$H36+'Calcul éclairage'!$I36</f>
        <v>0</v>
      </c>
      <c r="K36" s="36">
        <f>'Calcul éclairage'!$F36*'Calcul éclairage'!$J36</f>
        <v>0</v>
      </c>
      <c r="L36" s="28" t="e">
        <f>VLOOKUP('Calcul éclairage'!$C$32:$C$47,'liste_affectations local'!$A$4:$B$42,2,FALSE)</f>
        <v>#N/A</v>
      </c>
      <c r="M36" s="49" t="e">
        <f>VLOOKUP('Calcul éclairage'!$C$32:$C$47,'liste_affectations local'!$A$4:$C$45,3,FALSE)</f>
        <v>#N/A</v>
      </c>
      <c r="N36" s="35" t="e">
        <f>VLOOKUP('Calcul éclairage'!$E$32:$E$47,'mode de régulation'!$A$5:$C$10,IF(M36="PN",2,3),FALSE)</f>
        <v>#N/A</v>
      </c>
      <c r="O36" s="19" t="e">
        <f>'Calcul éclairage'!$N$32:$N$47*'Calcul éclairage'!$K$32:$K$47*'Calcul éclairage'!$L$32:$L$47/1000</f>
        <v>#N/A</v>
      </c>
    </row>
    <row r="37" spans="1:15" ht="32.1" customHeight="1" x14ac:dyDescent="0.25">
      <c r="A37" s="38"/>
      <c r="B37" s="38"/>
      <c r="C37" s="38"/>
      <c r="D37" s="71"/>
      <c r="E37" s="38"/>
      <c r="F37" s="39"/>
      <c r="G37" s="39"/>
      <c r="H37" s="40"/>
      <c r="I37" s="40"/>
      <c r="J37" s="36">
        <f>'Calcul éclairage'!$G37*'Calcul éclairage'!$H37+'Calcul éclairage'!$I37</f>
        <v>0</v>
      </c>
      <c r="K37" s="36">
        <f>'Calcul éclairage'!$F37*'Calcul éclairage'!$J37</f>
        <v>0</v>
      </c>
      <c r="L37" s="28" t="e">
        <f>VLOOKUP('Calcul éclairage'!$C$32:$C$47,'liste_affectations local'!$A$4:$B$42,2,FALSE)</f>
        <v>#N/A</v>
      </c>
      <c r="M37" s="49" t="e">
        <f>VLOOKUP('Calcul éclairage'!$C$32:$C$47,'liste_affectations local'!$A$4:$C$45,3,FALSE)</f>
        <v>#N/A</v>
      </c>
      <c r="N37" s="35" t="e">
        <f>VLOOKUP('Calcul éclairage'!$E$32:$E$47,'mode de régulation'!$A$5:$C$10,IF(M37="PN",2,3),FALSE)</f>
        <v>#N/A</v>
      </c>
      <c r="O37" s="19" t="e">
        <f>'Calcul éclairage'!$N$32:$N$47*'Calcul éclairage'!$K$32:$K$47*'Calcul éclairage'!$L$32:$L$47/1000</f>
        <v>#N/A</v>
      </c>
    </row>
    <row r="38" spans="1:15" ht="32.1" customHeight="1" x14ac:dyDescent="0.25">
      <c r="A38" s="38"/>
      <c r="B38" s="38"/>
      <c r="C38" s="38"/>
      <c r="D38" s="71"/>
      <c r="E38" s="38"/>
      <c r="F38" s="39"/>
      <c r="G38" s="39"/>
      <c r="H38" s="40"/>
      <c r="I38" s="40"/>
      <c r="J38" s="36">
        <f>'Calcul éclairage'!$G38*'Calcul éclairage'!$H38+'Calcul éclairage'!$I38</f>
        <v>0</v>
      </c>
      <c r="K38" s="36">
        <f>'Calcul éclairage'!$F38*'Calcul éclairage'!$J38</f>
        <v>0</v>
      </c>
      <c r="L38" s="28" t="e">
        <f>VLOOKUP('Calcul éclairage'!$C$32:$C$47,'liste_affectations local'!$A$4:$B$42,2,FALSE)</f>
        <v>#N/A</v>
      </c>
      <c r="M38" s="49" t="e">
        <f>VLOOKUP('Calcul éclairage'!$C$32:$C$47,'liste_affectations local'!$A$4:$C$45,3,FALSE)</f>
        <v>#N/A</v>
      </c>
      <c r="N38" s="35" t="e">
        <f>VLOOKUP('Calcul éclairage'!$E$32:$E$47,'mode de régulation'!$A$5:$C$10,IF(M38="PN",2,3),FALSE)</f>
        <v>#N/A</v>
      </c>
      <c r="O38" s="19" t="e">
        <f>'Calcul éclairage'!$N$32:$N$47*'Calcul éclairage'!$K$32:$K$47*'Calcul éclairage'!$L$32:$L$47/1000</f>
        <v>#N/A</v>
      </c>
    </row>
    <row r="39" spans="1:15" ht="32.1" customHeight="1" x14ac:dyDescent="0.25">
      <c r="A39" s="38"/>
      <c r="B39" s="38"/>
      <c r="C39" s="38"/>
      <c r="D39" s="71"/>
      <c r="E39" s="38"/>
      <c r="F39" s="39"/>
      <c r="G39" s="39"/>
      <c r="H39" s="40"/>
      <c r="I39" s="40"/>
      <c r="J39" s="36">
        <f>'Calcul éclairage'!$G39*'Calcul éclairage'!$H39+'Calcul éclairage'!$I39</f>
        <v>0</v>
      </c>
      <c r="K39" s="36">
        <f>'Calcul éclairage'!$F39*'Calcul éclairage'!$J39</f>
        <v>0</v>
      </c>
      <c r="L39" s="28" t="e">
        <f>VLOOKUP('Calcul éclairage'!$C$32:$C$47,'liste_affectations local'!$A$4:$B$42,2,FALSE)</f>
        <v>#N/A</v>
      </c>
      <c r="M39" s="49" t="e">
        <f>VLOOKUP('Calcul éclairage'!$C$32:$C$47,'liste_affectations local'!$A$4:$C$45,3,FALSE)</f>
        <v>#N/A</v>
      </c>
      <c r="N39" s="35" t="e">
        <f>VLOOKUP('Calcul éclairage'!$E$32:$E$47,'mode de régulation'!$A$5:$C$10,IF(M39="PN",2,3),FALSE)</f>
        <v>#N/A</v>
      </c>
      <c r="O39" s="19" t="e">
        <f>'Calcul éclairage'!$N$32:$N$47*'Calcul éclairage'!$K$32:$K$47*'Calcul éclairage'!$L$32:$L$47/1000</f>
        <v>#N/A</v>
      </c>
    </row>
    <row r="40" spans="1:15" ht="32.1" customHeight="1" x14ac:dyDescent="0.25">
      <c r="A40" s="17"/>
      <c r="B40" s="17"/>
      <c r="C40" s="38"/>
      <c r="D40" s="71"/>
      <c r="E40" s="38"/>
      <c r="F40" s="17"/>
      <c r="G40" s="17"/>
      <c r="H40" s="18"/>
      <c r="I40" s="18"/>
      <c r="J40" s="36">
        <f>'Calcul éclairage'!$G40*'Calcul éclairage'!$H40+'Calcul éclairage'!$I40</f>
        <v>0</v>
      </c>
      <c r="K40" s="36">
        <f>'Calcul éclairage'!$F40*'Calcul éclairage'!$J40</f>
        <v>0</v>
      </c>
      <c r="L40" s="28" t="e">
        <f>VLOOKUP('Calcul éclairage'!$C$32:$C$47,'liste_affectations local'!$A$4:$B$42,2,FALSE)</f>
        <v>#N/A</v>
      </c>
      <c r="M40" s="49" t="e">
        <f>VLOOKUP('Calcul éclairage'!$C$32:$C$47,'liste_affectations local'!$A$4:$C$45,3,FALSE)</f>
        <v>#N/A</v>
      </c>
      <c r="N40" s="35" t="e">
        <f>VLOOKUP('Calcul éclairage'!$E$32:$E$47,'mode de régulation'!$A$5:$C$10,IF(M40="PN",2,3),FALSE)</f>
        <v>#N/A</v>
      </c>
      <c r="O40" s="19" t="e">
        <f>'Calcul éclairage'!$N$32:$N$47*'Calcul éclairage'!$K$32:$K$47*'Calcul éclairage'!$L$32:$L$47/1000</f>
        <v>#N/A</v>
      </c>
    </row>
    <row r="41" spans="1:15" ht="32.1" customHeight="1" x14ac:dyDescent="0.25">
      <c r="A41" s="17"/>
      <c r="B41" s="17"/>
      <c r="C41" s="38"/>
      <c r="D41" s="71"/>
      <c r="E41" s="38"/>
      <c r="F41" s="17"/>
      <c r="G41" s="17"/>
      <c r="H41" s="18"/>
      <c r="I41" s="18"/>
      <c r="J41" s="36">
        <f>'Calcul éclairage'!$G41*'Calcul éclairage'!$H41+'Calcul éclairage'!$I41</f>
        <v>0</v>
      </c>
      <c r="K41" s="36">
        <f>'Calcul éclairage'!$F41*'Calcul éclairage'!$J41</f>
        <v>0</v>
      </c>
      <c r="L41" s="28" t="e">
        <f>VLOOKUP('Calcul éclairage'!$C$32:$C$47,'liste_affectations local'!$A$4:$B$42,2,FALSE)</f>
        <v>#N/A</v>
      </c>
      <c r="M41" s="49" t="e">
        <f>VLOOKUP('Calcul éclairage'!$C$32:$C$47,'liste_affectations local'!$A$4:$C$45,3,FALSE)</f>
        <v>#N/A</v>
      </c>
      <c r="N41" s="35" t="e">
        <f>VLOOKUP('Calcul éclairage'!$E$32:$E$47,'mode de régulation'!$A$5:$C$10,IF(M41="PN",2,3),FALSE)</f>
        <v>#N/A</v>
      </c>
      <c r="O41" s="19" t="e">
        <f>'Calcul éclairage'!$N$32:$N$47*'Calcul éclairage'!$K$32:$K$47*'Calcul éclairage'!$L$32:$L$47/1000</f>
        <v>#N/A</v>
      </c>
    </row>
    <row r="42" spans="1:15" ht="32.1" customHeight="1" x14ac:dyDescent="0.25">
      <c r="A42" s="17"/>
      <c r="B42" s="17"/>
      <c r="C42" s="38"/>
      <c r="D42" s="71"/>
      <c r="E42" s="38"/>
      <c r="F42" s="17"/>
      <c r="G42" s="17"/>
      <c r="H42" s="18"/>
      <c r="I42" s="18"/>
      <c r="J42" s="36">
        <f>'Calcul éclairage'!$G42*'Calcul éclairage'!$H42+'Calcul éclairage'!$I42</f>
        <v>0</v>
      </c>
      <c r="K42" s="36">
        <f>'Calcul éclairage'!$F42*'Calcul éclairage'!$J42</f>
        <v>0</v>
      </c>
      <c r="L42" s="28" t="e">
        <f>VLOOKUP('Calcul éclairage'!$C$32:$C$47,'liste_affectations local'!$A$4:$B$42,2,FALSE)</f>
        <v>#N/A</v>
      </c>
      <c r="M42" s="49" t="e">
        <f>VLOOKUP('Calcul éclairage'!$C$32:$C$47,'liste_affectations local'!$A$4:$C$45,3,FALSE)</f>
        <v>#N/A</v>
      </c>
      <c r="N42" s="35" t="e">
        <f>VLOOKUP('Calcul éclairage'!$E$32:$E$47,'mode de régulation'!$A$5:$C$10,IF(M42="PN",2,3),FALSE)</f>
        <v>#N/A</v>
      </c>
      <c r="O42" s="19" t="e">
        <f>'Calcul éclairage'!$N$32:$N$47*'Calcul éclairage'!$K$32:$K$47*'Calcul éclairage'!$L$32:$L$47/1000</f>
        <v>#N/A</v>
      </c>
    </row>
    <row r="43" spans="1:15" ht="32.1" customHeight="1" x14ac:dyDescent="0.25">
      <c r="A43" s="17"/>
      <c r="B43" s="17"/>
      <c r="C43" s="38"/>
      <c r="D43" s="71"/>
      <c r="E43" s="38"/>
      <c r="F43" s="17"/>
      <c r="G43" s="17"/>
      <c r="H43" s="18"/>
      <c r="I43" s="18"/>
      <c r="J43" s="36">
        <f>'Calcul éclairage'!$G43*'Calcul éclairage'!$H43+'Calcul éclairage'!$I43</f>
        <v>0</v>
      </c>
      <c r="K43" s="36">
        <f>'Calcul éclairage'!$F43*'Calcul éclairage'!$J43</f>
        <v>0</v>
      </c>
      <c r="L43" s="28" t="e">
        <f>VLOOKUP('Calcul éclairage'!$C$32:$C$47,'liste_affectations local'!$A$4:$B$42,2,FALSE)</f>
        <v>#N/A</v>
      </c>
      <c r="M43" s="49" t="e">
        <f>VLOOKUP('Calcul éclairage'!$C$32:$C$47,'liste_affectations local'!$A$4:$C$45,3,FALSE)</f>
        <v>#N/A</v>
      </c>
      <c r="N43" s="35" t="e">
        <f>VLOOKUP('Calcul éclairage'!$E$32:$E$47,'mode de régulation'!$A$5:$C$10,IF(M43="PN",2,3),FALSE)</f>
        <v>#N/A</v>
      </c>
      <c r="O43" s="19" t="e">
        <f>'Calcul éclairage'!$N$32:$N$47*'Calcul éclairage'!$K$32:$K$47*'Calcul éclairage'!$L$32:$L$47/1000</f>
        <v>#N/A</v>
      </c>
    </row>
    <row r="44" spans="1:15" ht="32.1" customHeight="1" x14ac:dyDescent="0.25">
      <c r="A44" s="17"/>
      <c r="B44" s="17"/>
      <c r="C44" s="38"/>
      <c r="D44" s="71"/>
      <c r="E44" s="38"/>
      <c r="F44" s="39"/>
      <c r="G44" s="39"/>
      <c r="H44" s="40"/>
      <c r="I44" s="40"/>
      <c r="J44" s="36">
        <f>'Calcul éclairage'!$G44*'Calcul éclairage'!$H44+'Calcul éclairage'!$I44</f>
        <v>0</v>
      </c>
      <c r="K44" s="36">
        <f>'Calcul éclairage'!$F44*'Calcul éclairage'!$J44</f>
        <v>0</v>
      </c>
      <c r="L44" s="28" t="e">
        <f>VLOOKUP('Calcul éclairage'!$C$32:$C$47,'liste_affectations local'!$A$4:$B$42,2,FALSE)</f>
        <v>#N/A</v>
      </c>
      <c r="M44" s="49" t="e">
        <f>VLOOKUP('Calcul éclairage'!$C$32:$C$47,'liste_affectations local'!$A$4:$C$45,3,FALSE)</f>
        <v>#N/A</v>
      </c>
      <c r="N44" s="35" t="e">
        <f>VLOOKUP('Calcul éclairage'!$E$32:$E$47,'mode de régulation'!$A$5:$C$10,IF(M44="PN",2,3),FALSE)</f>
        <v>#N/A</v>
      </c>
      <c r="O44" s="19" t="e">
        <f>'Calcul éclairage'!$N$32:$N$47*'Calcul éclairage'!$K$32:$K$47*'Calcul éclairage'!$L$32:$L$47/1000</f>
        <v>#N/A</v>
      </c>
    </row>
    <row r="45" spans="1:15" ht="32.1" customHeight="1" x14ac:dyDescent="0.25">
      <c r="A45" s="17"/>
      <c r="B45" s="17"/>
      <c r="C45" s="38"/>
      <c r="D45" s="71"/>
      <c r="E45" s="38"/>
      <c r="F45" s="17"/>
      <c r="G45" s="17"/>
      <c r="H45" s="18"/>
      <c r="I45" s="18"/>
      <c r="J45" s="36">
        <f>'Calcul éclairage'!$G45*'Calcul éclairage'!$H45+'Calcul éclairage'!$I45</f>
        <v>0</v>
      </c>
      <c r="K45" s="36">
        <f>'Calcul éclairage'!$F45*'Calcul éclairage'!$J45</f>
        <v>0</v>
      </c>
      <c r="L45" s="28" t="e">
        <f>VLOOKUP('Calcul éclairage'!$C$32:$C$47,'liste_affectations local'!$A$4:$B$42,2,FALSE)</f>
        <v>#N/A</v>
      </c>
      <c r="M45" s="49" t="e">
        <f>VLOOKUP('Calcul éclairage'!$C$32:$C$47,'liste_affectations local'!$A$4:$C$45,3,FALSE)</f>
        <v>#N/A</v>
      </c>
      <c r="N45" s="35" t="e">
        <f>VLOOKUP('Calcul éclairage'!$E$32:$E$47,'mode de régulation'!$A$5:$C$10,IF(M45="PN",2,3),FALSE)</f>
        <v>#N/A</v>
      </c>
      <c r="O45" s="19" t="e">
        <f>'Calcul éclairage'!$N$32:$N$47*'Calcul éclairage'!$K$32:$K$47*'Calcul éclairage'!$L$32:$L$47/1000</f>
        <v>#N/A</v>
      </c>
    </row>
    <row r="46" spans="1:15" ht="32.1" customHeight="1" x14ac:dyDescent="0.25">
      <c r="C46" s="38"/>
      <c r="D46" s="71"/>
      <c r="E46" s="38"/>
      <c r="J46" s="36">
        <f>'Calcul éclairage'!$G46*'Calcul éclairage'!$H46+'Calcul éclairage'!$I46</f>
        <v>0</v>
      </c>
      <c r="K46" s="36">
        <f>'Calcul éclairage'!$F46*'Calcul éclairage'!$J46</f>
        <v>0</v>
      </c>
      <c r="L46" s="28" t="e">
        <f>VLOOKUP('Calcul éclairage'!$C$32:$C$47,'liste_affectations local'!$A$4:$B$42,2,FALSE)</f>
        <v>#N/A</v>
      </c>
      <c r="M46" s="49" t="e">
        <f>VLOOKUP('Calcul éclairage'!$C$32:$C$47,'liste_affectations local'!$A$4:$C$45,3,FALSE)</f>
        <v>#N/A</v>
      </c>
      <c r="N46" s="35" t="e">
        <f>VLOOKUP('Calcul éclairage'!$E$32:$E$47,'mode de régulation'!$A$5:$C$10,IF(M46="PN",2,3),FALSE)</f>
        <v>#N/A</v>
      </c>
      <c r="O46" s="19" t="e">
        <f>'Calcul éclairage'!$N$32:$N$47*'Calcul éclairage'!$K$32:$K$47*'Calcul éclairage'!$L$32:$L$47/1000</f>
        <v>#N/A</v>
      </c>
    </row>
    <row r="47" spans="1:15" ht="32.1" customHeight="1" x14ac:dyDescent="0.25">
      <c r="C47" s="38"/>
      <c r="D47" s="71"/>
      <c r="E47" s="38"/>
      <c r="J47" s="36">
        <f>'Calcul éclairage'!$G47*'Calcul éclairage'!$H47+'Calcul éclairage'!$I47</f>
        <v>0</v>
      </c>
      <c r="K47" s="36">
        <f>'Calcul éclairage'!$F47*'Calcul éclairage'!$J47</f>
        <v>0</v>
      </c>
      <c r="L47" s="28" t="e">
        <f>VLOOKUP('Calcul éclairage'!$C$32:$C$47,'liste_affectations local'!$A$4:$B$42,2,FALSE)</f>
        <v>#N/A</v>
      </c>
      <c r="M47" s="49" t="e">
        <f>VLOOKUP('Calcul éclairage'!$C$32:$C$47,'liste_affectations local'!$A$4:$C$45,3,FALSE)</f>
        <v>#N/A</v>
      </c>
      <c r="N47" s="35" t="e">
        <f>VLOOKUP('Calcul éclairage'!$E$32:$E$47,'mode de régulation'!$A$5:$C$10,IF(M47="PN",2,3),FALSE)</f>
        <v>#N/A</v>
      </c>
      <c r="O47" s="19" t="e">
        <f>'Calcul éclairage'!$N$32:$N$47*'Calcul éclairage'!$K$32:$K$47*'Calcul éclairage'!$L$32:$L$47/1000</f>
        <v>#N/A</v>
      </c>
    </row>
  </sheetData>
  <dataValidations count="1">
    <dataValidation sqref="D13:D28 D32:D47"/>
  </dataValidations>
  <pageMargins left="0.7" right="0.7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'liste_affectations local'!$A$4:$A$42</xm:f>
          </x14:formula1>
          <xm:sqref>C13:C28 C32:C47</xm:sqref>
        </x14:dataValidation>
        <x14:dataValidation type="list">
          <x14:formula1>
            <xm:f>'mode de régulation'!$A$5:$A$10</xm:f>
          </x14:formula1>
          <xm:sqref>E13:E28 E32:E47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55" zoomScaleNormal="55" workbookViewId="0">
      <selection activeCell="B3" sqref="B3"/>
    </sheetView>
  </sheetViews>
  <sheetFormatPr baseColWidth="10" defaultColWidth="11.42578125" defaultRowHeight="14.25" x14ac:dyDescent="0.25"/>
  <cols>
    <col min="1" max="1" width="47.5703125" style="7" customWidth="1"/>
    <col min="2" max="2" width="39.5703125" style="7" customWidth="1"/>
    <col min="3" max="3" width="37.5703125" style="7" customWidth="1"/>
    <col min="4" max="4" width="10.5703125" style="7" customWidth="1"/>
    <col min="5" max="5" width="31.85546875" style="7" customWidth="1"/>
    <col min="6" max="6" width="13.7109375" style="7" customWidth="1"/>
    <col min="7" max="7" width="20.85546875" style="7" customWidth="1"/>
    <col min="8" max="8" width="14.85546875" style="7" customWidth="1"/>
    <col min="9" max="9" width="20.85546875" style="7" customWidth="1"/>
    <col min="10" max="10" width="12.28515625" style="7" customWidth="1"/>
    <col min="11" max="11" width="12.42578125" style="7" customWidth="1"/>
    <col min="12" max="12" width="20.85546875" style="7" customWidth="1"/>
    <col min="13" max="13" width="20.85546875" style="45" hidden="1" customWidth="1"/>
    <col min="14" max="14" width="23.85546875" style="7" customWidth="1"/>
    <col min="15" max="15" width="17.5703125" style="7" customWidth="1"/>
    <col min="16" max="18" width="20.85546875" style="7" customWidth="1"/>
    <col min="19" max="16384" width="11.42578125" style="7"/>
  </cols>
  <sheetData>
    <row r="1" spans="1:18" ht="75" customHeight="1" x14ac:dyDescent="0.25">
      <c r="M1" s="50" t="s">
        <v>83</v>
      </c>
    </row>
    <row r="3" spans="1:18" ht="20.25" x14ac:dyDescent="0.25">
      <c r="A3" s="43" t="s">
        <v>56</v>
      </c>
      <c r="B3" s="43"/>
    </row>
    <row r="5" spans="1:18" ht="25.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5">
        <f>O5/O11</f>
        <v>0.66026166408645248</v>
      </c>
      <c r="M5" s="46"/>
      <c r="N5" s="4"/>
      <c r="O5" s="6">
        <f>O11-O30</f>
        <v>1305.06</v>
      </c>
      <c r="P5" s="10"/>
      <c r="Q5" s="10"/>
      <c r="R5" s="10"/>
    </row>
    <row r="6" spans="1:18" x14ac:dyDescent="0.25">
      <c r="P6" s="10"/>
      <c r="Q6" s="10"/>
      <c r="R6" s="10"/>
    </row>
    <row r="7" spans="1:18" ht="15" x14ac:dyDescent="0.25">
      <c r="A7" s="8" t="s">
        <v>12</v>
      </c>
      <c r="B7" s="8"/>
      <c r="C7" s="9"/>
      <c r="D7" s="9"/>
      <c r="E7" s="9"/>
      <c r="F7" s="11" t="s">
        <v>8</v>
      </c>
      <c r="G7" s="9"/>
      <c r="H7" s="9"/>
      <c r="I7" s="11" t="s">
        <v>7</v>
      </c>
      <c r="J7" s="9"/>
      <c r="K7" s="9"/>
      <c r="L7" s="9"/>
      <c r="M7" s="47"/>
      <c r="N7" s="11"/>
      <c r="O7" s="9"/>
      <c r="P7" s="10"/>
      <c r="Q7" s="10"/>
      <c r="R7" s="10"/>
    </row>
    <row r="8" spans="1:18" ht="26.1" customHeight="1" x14ac:dyDescent="0.25">
      <c r="A8" s="31" t="s">
        <v>13</v>
      </c>
      <c r="B8" s="31"/>
      <c r="C8" s="41">
        <v>0</v>
      </c>
      <c r="D8" s="41"/>
      <c r="E8" s="31"/>
      <c r="F8" s="31" t="s">
        <v>6</v>
      </c>
      <c r="G8" s="42">
        <v>30</v>
      </c>
      <c r="H8" s="31"/>
      <c r="I8" s="31" t="s">
        <v>11</v>
      </c>
      <c r="J8" s="31"/>
      <c r="K8" s="32">
        <f>C8/(G8/100*O5)</f>
        <v>0</v>
      </c>
      <c r="P8" s="10"/>
      <c r="Q8" s="10"/>
      <c r="R8" s="10"/>
    </row>
    <row r="9" spans="1:18" ht="26.1" customHeight="1" x14ac:dyDescent="0.25">
      <c r="A9" s="31" t="s">
        <v>9</v>
      </c>
      <c r="B9" s="31"/>
      <c r="C9" s="33">
        <f>MIN(20000,0.25*C8,3*O5)</f>
        <v>0</v>
      </c>
      <c r="D9" s="33"/>
      <c r="E9" s="31"/>
      <c r="F9" s="31" t="s">
        <v>48</v>
      </c>
      <c r="G9" s="34">
        <f>G8/100*O5</f>
        <v>391.51799999999997</v>
      </c>
      <c r="H9" s="31"/>
      <c r="I9" s="31" t="s">
        <v>10</v>
      </c>
      <c r="J9" s="31"/>
      <c r="K9" s="32">
        <f>(C8-C9)/(G8/100*O5)</f>
        <v>0</v>
      </c>
      <c r="P9" s="10"/>
      <c r="Q9" s="10"/>
      <c r="R9" s="10"/>
    </row>
    <row r="10" spans="1:18" x14ac:dyDescent="0.25">
      <c r="P10" s="10"/>
      <c r="Q10" s="10"/>
      <c r="R10" s="10"/>
    </row>
    <row r="11" spans="1:18" ht="25.5" customHeight="1" x14ac:dyDescent="0.25">
      <c r="A11" s="12" t="s">
        <v>3</v>
      </c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N11" s="13"/>
      <c r="O11" s="14">
        <f>SUMIF('Calcul éclairage (exemple)'!$O$13:$O$28,"&lt;&gt;#N/A")</f>
        <v>1976.5799999999997</v>
      </c>
      <c r="P11" s="30"/>
      <c r="Q11" s="30"/>
      <c r="R11" s="10"/>
    </row>
    <row r="12" spans="1:18" ht="60" x14ac:dyDescent="0.25">
      <c r="A12" s="16" t="s">
        <v>57</v>
      </c>
      <c r="B12" s="16" t="s">
        <v>58</v>
      </c>
      <c r="C12" s="26" t="s">
        <v>47</v>
      </c>
      <c r="D12" s="26" t="s">
        <v>105</v>
      </c>
      <c r="E12" s="26" t="s">
        <v>14</v>
      </c>
      <c r="F12" s="23" t="s">
        <v>18</v>
      </c>
      <c r="G12" s="23" t="s">
        <v>19</v>
      </c>
      <c r="H12" s="23" t="s">
        <v>20</v>
      </c>
      <c r="I12" s="23" t="s">
        <v>21</v>
      </c>
      <c r="J12" s="23" t="s">
        <v>22</v>
      </c>
      <c r="K12" s="23" t="s">
        <v>23</v>
      </c>
      <c r="L12" s="16" t="s">
        <v>63</v>
      </c>
      <c r="M12" s="51" t="s">
        <v>82</v>
      </c>
      <c r="N12" s="16" t="s">
        <v>24</v>
      </c>
      <c r="O12" s="8" t="s">
        <v>0</v>
      </c>
      <c r="P12" s="30"/>
      <c r="Q12" s="30"/>
      <c r="R12" s="10"/>
    </row>
    <row r="13" spans="1:18" ht="32.1" customHeight="1" x14ac:dyDescent="0.25">
      <c r="A13" s="24" t="s">
        <v>59</v>
      </c>
      <c r="B13" s="24" t="s">
        <v>1</v>
      </c>
      <c r="C13" s="38" t="s">
        <v>28</v>
      </c>
      <c r="D13" s="71">
        <v>100</v>
      </c>
      <c r="E13" s="38" t="s">
        <v>55</v>
      </c>
      <c r="F13" s="17">
        <v>12</v>
      </c>
      <c r="G13" s="17">
        <v>2</v>
      </c>
      <c r="H13" s="18">
        <v>58</v>
      </c>
      <c r="I13" s="18">
        <v>17</v>
      </c>
      <c r="J13" s="36">
        <f>'Calcul éclairage (exemple)'!$G$13:$G$28*'Calcul éclairage (exemple)'!$H$13:$H$28+'Calcul éclairage (exemple)'!$I$13:$I$28</f>
        <v>133</v>
      </c>
      <c r="K13" s="36">
        <f>'Calcul éclairage (exemple)'!$F$13:$F$28*'Calcul éclairage (exemple)'!$J$13:$J$28</f>
        <v>1596</v>
      </c>
      <c r="L13" s="28">
        <f>VLOOKUP('Calcul éclairage (exemple)'!$C$13:$C$28,'liste_affectations local'!$A$4:$B$45,2,FALSE)</f>
        <v>1400</v>
      </c>
      <c r="M13" s="49" t="str">
        <f>VLOOKUP('Calcul éclairage (exemple)'!$C$13:$C$28,'liste_affectations local'!$A$4:$C$45,3,FALSE)</f>
        <v>PN</v>
      </c>
      <c r="N13" s="35">
        <f>VLOOKUP('Calcul éclairage (exemple)'!$E$13:$E$28,'mode de régulation'!$A$5:$C$10,IF(M13="PN",2,3),FALSE)</f>
        <v>0.7</v>
      </c>
      <c r="O13" s="19">
        <f>'Calcul éclairage (exemple)'!$N$13:$N$28*'Calcul éclairage (exemple)'!$K$13:$K$28*'Calcul éclairage (exemple)'!$L$13:$L$28/1000</f>
        <v>1564.0799999999997</v>
      </c>
      <c r="P13" s="15"/>
      <c r="Q13" s="15"/>
    </row>
    <row r="14" spans="1:18" ht="32.1" customHeight="1" x14ac:dyDescent="0.25">
      <c r="A14" s="24" t="s">
        <v>60</v>
      </c>
      <c r="B14" s="24" t="s">
        <v>2</v>
      </c>
      <c r="C14" s="38" t="s">
        <v>30</v>
      </c>
      <c r="D14" s="71">
        <v>80</v>
      </c>
      <c r="E14" s="38" t="s">
        <v>17</v>
      </c>
      <c r="F14" s="17">
        <v>10</v>
      </c>
      <c r="G14" s="17">
        <v>1</v>
      </c>
      <c r="H14" s="18">
        <v>55</v>
      </c>
      <c r="I14" s="18">
        <v>0</v>
      </c>
      <c r="J14" s="36">
        <f>'Calcul éclairage (exemple)'!$G$13:$G$28*'Calcul éclairage (exemple)'!$H$13:$H$28+'Calcul éclairage (exemple)'!$I$13:$I$28</f>
        <v>55</v>
      </c>
      <c r="K14" s="36">
        <f>'Calcul éclairage (exemple)'!$F$13:$F$28*'Calcul éclairage (exemple)'!$J$13:$J$28</f>
        <v>550</v>
      </c>
      <c r="L14" s="28">
        <f>VLOOKUP('Calcul éclairage (exemple)'!$C$13:$C$28,'liste_affectations local'!$A$4:$B$45,2,FALSE)</f>
        <v>750</v>
      </c>
      <c r="M14" s="49" t="str">
        <f>VLOOKUP('Calcul éclairage (exemple)'!$C$13:$C$28,'liste_affectations local'!$A$4:$C$45,3,FALSE)</f>
        <v>PN</v>
      </c>
      <c r="N14" s="35">
        <f>VLOOKUP('Calcul éclairage (exemple)'!$E$13:$E$28,'mode de régulation'!$A$5:$C$10,IF(M14="PN",2,3),FALSE)</f>
        <v>1</v>
      </c>
      <c r="O14" s="19">
        <f>'Calcul éclairage (exemple)'!$N$13:$N$28*'Calcul éclairage (exemple)'!$K$13:$K$28*'Calcul éclairage (exemple)'!$L$13:$L$28/1000</f>
        <v>412.5</v>
      </c>
      <c r="P14" s="15"/>
      <c r="Q14" s="15"/>
    </row>
    <row r="15" spans="1:18" ht="32.1" customHeight="1" x14ac:dyDescent="0.25">
      <c r="A15" s="38"/>
      <c r="B15" s="38"/>
      <c r="C15" s="38"/>
      <c r="D15" s="71"/>
      <c r="E15" s="38"/>
      <c r="F15" s="39"/>
      <c r="G15" s="39"/>
      <c r="H15" s="40"/>
      <c r="I15" s="40"/>
      <c r="J15" s="36">
        <f>'Calcul éclairage (exemple)'!$G$13:$G$28*'Calcul éclairage (exemple)'!$H$13:$H$28+'Calcul éclairage (exemple)'!$I$13:$I$28</f>
        <v>0</v>
      </c>
      <c r="K15" s="36">
        <f>'Calcul éclairage (exemple)'!$F$13:$F$28*'Calcul éclairage (exemple)'!$J$13:$J$28</f>
        <v>0</v>
      </c>
      <c r="L15" s="28" t="e">
        <f>VLOOKUP('Calcul éclairage (exemple)'!$C$13:$C$28,'liste_affectations local'!$A$4:$B$45,2,FALSE)</f>
        <v>#N/A</v>
      </c>
      <c r="M15" s="49" t="e">
        <f>VLOOKUP('Calcul éclairage (exemple)'!$C$13:$C$28,'liste_affectations local'!$A$4:$C$45,3,FALSE)</f>
        <v>#N/A</v>
      </c>
      <c r="N15" s="35" t="e">
        <f>VLOOKUP('Calcul éclairage (exemple)'!$E$13:$E$28,'mode de régulation'!$A$5:$C$10,IF(M15="PN",2,3),FALSE)</f>
        <v>#N/A</v>
      </c>
      <c r="O15" s="19" t="e">
        <f>'Calcul éclairage (exemple)'!$N$13:$N$28*'Calcul éclairage (exemple)'!$K$13:$K$28*'Calcul éclairage (exemple)'!$L$13:$L$28/1000</f>
        <v>#N/A</v>
      </c>
      <c r="P15" s="15"/>
      <c r="Q15" s="15"/>
    </row>
    <row r="16" spans="1:18" ht="32.1" customHeight="1" x14ac:dyDescent="0.25">
      <c r="A16" s="38"/>
      <c r="B16" s="38"/>
      <c r="C16" s="38"/>
      <c r="D16" s="71"/>
      <c r="E16" s="38"/>
      <c r="F16" s="39"/>
      <c r="G16" s="39"/>
      <c r="H16" s="40"/>
      <c r="I16" s="40"/>
      <c r="J16" s="36">
        <f>'Calcul éclairage (exemple)'!$G$13:$G$28*'Calcul éclairage (exemple)'!$H$13:$H$28+'Calcul éclairage (exemple)'!$I$13:$I$28</f>
        <v>0</v>
      </c>
      <c r="K16" s="36">
        <f>'Calcul éclairage (exemple)'!$F$13:$F$28*'Calcul éclairage (exemple)'!$J$13:$J$28</f>
        <v>0</v>
      </c>
      <c r="L16" s="28" t="e">
        <f>VLOOKUP('Calcul éclairage (exemple)'!$C$13:$C$28,'liste_affectations local'!$A$4:$B$45,2,FALSE)</f>
        <v>#N/A</v>
      </c>
      <c r="M16" s="49" t="e">
        <f>VLOOKUP('Calcul éclairage (exemple)'!$C$13:$C$28,'liste_affectations local'!$A$4:$C$45,3,FALSE)</f>
        <v>#N/A</v>
      </c>
      <c r="N16" s="35" t="e">
        <f>VLOOKUP('Calcul éclairage (exemple)'!$E$13:$E$28,'mode de régulation'!$A$5:$C$10,IF(M16="PN",2,3),FALSE)</f>
        <v>#N/A</v>
      </c>
      <c r="O16" s="19" t="e">
        <f>'Calcul éclairage (exemple)'!$N$13:$N$28*'Calcul éclairage (exemple)'!$K$13:$K$28*'Calcul éclairage (exemple)'!$L$13:$L$28/1000</f>
        <v>#N/A</v>
      </c>
      <c r="P16" s="15"/>
      <c r="Q16" s="15"/>
    </row>
    <row r="17" spans="1:17" ht="32.1" customHeight="1" x14ac:dyDescent="0.25">
      <c r="A17" s="38"/>
      <c r="B17" s="38"/>
      <c r="C17" s="38"/>
      <c r="D17" s="71"/>
      <c r="E17" s="38"/>
      <c r="F17" s="39"/>
      <c r="G17" s="39"/>
      <c r="H17" s="40"/>
      <c r="I17" s="40"/>
      <c r="J17" s="36">
        <f>'Calcul éclairage (exemple)'!$G$13:$G$28*'Calcul éclairage (exemple)'!$H$13:$H$28+'Calcul éclairage (exemple)'!$I$13:$I$28</f>
        <v>0</v>
      </c>
      <c r="K17" s="36">
        <f>'Calcul éclairage (exemple)'!$F$13:$F$28*'Calcul éclairage (exemple)'!$J$13:$J$28</f>
        <v>0</v>
      </c>
      <c r="L17" s="28" t="e">
        <f>VLOOKUP('Calcul éclairage (exemple)'!$C$13:$C$28,'liste_affectations local'!$A$4:$B$45,2,FALSE)</f>
        <v>#N/A</v>
      </c>
      <c r="M17" s="49" t="e">
        <f>VLOOKUP('Calcul éclairage (exemple)'!$C$13:$C$28,'liste_affectations local'!$A$4:$C$45,3,FALSE)</f>
        <v>#N/A</v>
      </c>
      <c r="N17" s="35" t="e">
        <f>VLOOKUP('Calcul éclairage (exemple)'!$E$13:$E$28,'mode de régulation'!$A$5:$C$10,IF(M17="PN",2,3),FALSE)</f>
        <v>#N/A</v>
      </c>
      <c r="O17" s="19" t="e">
        <f>'Calcul éclairage (exemple)'!$N$13:$N$28*'Calcul éclairage (exemple)'!$K$13:$K$28*'Calcul éclairage (exemple)'!$L$13:$L$28/1000</f>
        <v>#N/A</v>
      </c>
      <c r="P17" s="15"/>
      <c r="Q17" s="15"/>
    </row>
    <row r="18" spans="1:17" ht="32.1" customHeight="1" x14ac:dyDescent="0.25">
      <c r="A18" s="38"/>
      <c r="B18" s="38"/>
      <c r="C18" s="38"/>
      <c r="D18" s="71"/>
      <c r="E18" s="38"/>
      <c r="F18" s="39"/>
      <c r="G18" s="39"/>
      <c r="H18" s="40"/>
      <c r="I18" s="40"/>
      <c r="J18" s="36">
        <f>'Calcul éclairage (exemple)'!$G$13:$G$28*'Calcul éclairage (exemple)'!$H$13:$H$28+'Calcul éclairage (exemple)'!$I$13:$I$28</f>
        <v>0</v>
      </c>
      <c r="K18" s="36">
        <f>'Calcul éclairage (exemple)'!$F$13:$F$28*'Calcul éclairage (exemple)'!$J$13:$J$28</f>
        <v>0</v>
      </c>
      <c r="L18" s="28" t="e">
        <f>VLOOKUP('Calcul éclairage (exemple)'!$C$13:$C$28,'liste_affectations local'!$A$4:$B$45,2,FALSE)</f>
        <v>#N/A</v>
      </c>
      <c r="M18" s="49" t="e">
        <f>VLOOKUP('Calcul éclairage (exemple)'!$C$13:$C$28,'liste_affectations local'!$A$4:$C$45,3,FALSE)</f>
        <v>#N/A</v>
      </c>
      <c r="N18" s="35" t="e">
        <f>VLOOKUP('Calcul éclairage (exemple)'!$E$13:$E$28,'mode de régulation'!$A$5:$C$10,IF(M18="PN",2,3),FALSE)</f>
        <v>#N/A</v>
      </c>
      <c r="O18" s="19" t="e">
        <f>'Calcul éclairage (exemple)'!$N$13:$N$28*'Calcul éclairage (exemple)'!$K$13:$K$28*'Calcul éclairage (exemple)'!$L$13:$L$28/1000</f>
        <v>#N/A</v>
      </c>
      <c r="P18" s="15"/>
      <c r="Q18" s="15"/>
    </row>
    <row r="19" spans="1:17" ht="32.1" customHeight="1" x14ac:dyDescent="0.25">
      <c r="A19" s="38"/>
      <c r="B19" s="38"/>
      <c r="C19" s="38"/>
      <c r="D19" s="71"/>
      <c r="E19" s="38"/>
      <c r="F19" s="39"/>
      <c r="G19" s="39"/>
      <c r="H19" s="40"/>
      <c r="I19" s="40"/>
      <c r="J19" s="36">
        <f>'Calcul éclairage (exemple)'!$G$13:$G$28*'Calcul éclairage (exemple)'!$H$13:$H$28+'Calcul éclairage (exemple)'!$I$13:$I$28</f>
        <v>0</v>
      </c>
      <c r="K19" s="36">
        <f>'Calcul éclairage (exemple)'!$F$13:$F$28*'Calcul éclairage (exemple)'!$J$13:$J$28</f>
        <v>0</v>
      </c>
      <c r="L19" s="28" t="e">
        <f>VLOOKUP('Calcul éclairage (exemple)'!$C$13:$C$28,'liste_affectations local'!$A$4:$B$45,2,FALSE)</f>
        <v>#N/A</v>
      </c>
      <c r="M19" s="49" t="e">
        <f>VLOOKUP('Calcul éclairage (exemple)'!$C$13:$C$28,'liste_affectations local'!$A$4:$C$45,3,FALSE)</f>
        <v>#N/A</v>
      </c>
      <c r="N19" s="35" t="e">
        <f>VLOOKUP('Calcul éclairage (exemple)'!$E$13:$E$28,'mode de régulation'!$A$5:$C$10,IF(M19="PN",2,3),FALSE)</f>
        <v>#N/A</v>
      </c>
      <c r="O19" s="19" t="e">
        <f>'Calcul éclairage (exemple)'!$N$13:$N$28*'Calcul éclairage (exemple)'!$K$13:$K$28*'Calcul éclairage (exemple)'!$L$13:$L$28/1000</f>
        <v>#N/A</v>
      </c>
      <c r="P19" s="15"/>
      <c r="Q19" s="15"/>
    </row>
    <row r="20" spans="1:17" ht="32.1" customHeight="1" x14ac:dyDescent="0.25">
      <c r="A20" s="38"/>
      <c r="B20" s="38"/>
      <c r="C20" s="38"/>
      <c r="D20" s="71"/>
      <c r="E20" s="38"/>
      <c r="F20" s="39"/>
      <c r="G20" s="39"/>
      <c r="H20" s="40"/>
      <c r="I20" s="40"/>
      <c r="J20" s="36">
        <f>'Calcul éclairage (exemple)'!$G$13:$G$28*'Calcul éclairage (exemple)'!$H$13:$H$28+'Calcul éclairage (exemple)'!$I$13:$I$28</f>
        <v>0</v>
      </c>
      <c r="K20" s="36">
        <f>'Calcul éclairage (exemple)'!$F$13:$F$28*'Calcul éclairage (exemple)'!$J$13:$J$28</f>
        <v>0</v>
      </c>
      <c r="L20" s="28" t="e">
        <f>VLOOKUP('Calcul éclairage (exemple)'!$C$13:$C$28,'liste_affectations local'!$A$4:$B$45,2,FALSE)</f>
        <v>#N/A</v>
      </c>
      <c r="M20" s="49" t="e">
        <f>VLOOKUP('Calcul éclairage (exemple)'!$C$13:$C$28,'liste_affectations local'!$A$4:$C$45,3,FALSE)</f>
        <v>#N/A</v>
      </c>
      <c r="N20" s="35" t="e">
        <f>VLOOKUP('Calcul éclairage (exemple)'!$E$13:$E$28,'mode de régulation'!$A$5:$C$10,IF(M20="PN",2,3),FALSE)</f>
        <v>#N/A</v>
      </c>
      <c r="O20" s="19" t="e">
        <f>'Calcul éclairage (exemple)'!$N$13:$N$28*'Calcul éclairage (exemple)'!$K$13:$K$28*'Calcul éclairage (exemple)'!$L$13:$L$28/1000</f>
        <v>#N/A</v>
      </c>
      <c r="P20" s="15"/>
      <c r="Q20" s="15"/>
    </row>
    <row r="21" spans="1:17" ht="32.1" customHeight="1" x14ac:dyDescent="0.25">
      <c r="A21" s="38"/>
      <c r="B21" s="38"/>
      <c r="C21" s="38"/>
      <c r="D21" s="71"/>
      <c r="E21" s="38"/>
      <c r="F21" s="39"/>
      <c r="G21" s="39"/>
      <c r="H21" s="40"/>
      <c r="I21" s="40"/>
      <c r="J21" s="36">
        <f>'Calcul éclairage (exemple)'!$G$13:$G$28*'Calcul éclairage (exemple)'!$H$13:$H$28+'Calcul éclairage (exemple)'!$I$13:$I$28</f>
        <v>0</v>
      </c>
      <c r="K21" s="36">
        <f>'Calcul éclairage (exemple)'!$F$13:$F$28*'Calcul éclairage (exemple)'!$J$13:$J$28</f>
        <v>0</v>
      </c>
      <c r="L21" s="28" t="e">
        <f>VLOOKUP('Calcul éclairage (exemple)'!$C$13:$C$28,'liste_affectations local'!$A$4:$B$45,2,FALSE)</f>
        <v>#N/A</v>
      </c>
      <c r="M21" s="49" t="e">
        <f>VLOOKUP('Calcul éclairage (exemple)'!$C$13:$C$28,'liste_affectations local'!$A$4:$C$45,3,FALSE)</f>
        <v>#N/A</v>
      </c>
      <c r="N21" s="35" t="e">
        <f>VLOOKUP('Calcul éclairage (exemple)'!$E$13:$E$28,'mode de régulation'!$A$5:$C$10,IF(M21="PN",2,3),FALSE)</f>
        <v>#N/A</v>
      </c>
      <c r="O21" s="19" t="e">
        <f>'Calcul éclairage (exemple)'!$N$13:$N$28*'Calcul éclairage (exemple)'!$K$13:$K$28*'Calcul éclairage (exemple)'!$L$13:$L$28/1000</f>
        <v>#N/A</v>
      </c>
      <c r="P21" s="15"/>
      <c r="Q21" s="15"/>
    </row>
    <row r="22" spans="1:17" ht="32.1" customHeight="1" x14ac:dyDescent="0.25">
      <c r="A22" s="38"/>
      <c r="B22" s="38"/>
      <c r="C22" s="38"/>
      <c r="D22" s="71"/>
      <c r="E22" s="38"/>
      <c r="F22" s="39"/>
      <c r="G22" s="39"/>
      <c r="H22" s="40"/>
      <c r="I22" s="40"/>
      <c r="J22" s="36">
        <f>'Calcul éclairage (exemple)'!$G$13:$G$28*'Calcul éclairage (exemple)'!$H$13:$H$28+'Calcul éclairage (exemple)'!$I$13:$I$28</f>
        <v>0</v>
      </c>
      <c r="K22" s="36">
        <f>'Calcul éclairage (exemple)'!$F$13:$F$28*'Calcul éclairage (exemple)'!$J$13:$J$28</f>
        <v>0</v>
      </c>
      <c r="L22" s="28" t="e">
        <f>VLOOKUP('Calcul éclairage (exemple)'!$C$13:$C$28,'liste_affectations local'!$A$4:$B$45,2,FALSE)</f>
        <v>#N/A</v>
      </c>
      <c r="M22" s="49" t="e">
        <f>VLOOKUP('Calcul éclairage (exemple)'!$C$13:$C$28,'liste_affectations local'!$A$4:$C$45,3,FALSE)</f>
        <v>#N/A</v>
      </c>
      <c r="N22" s="35" t="e">
        <f>VLOOKUP('Calcul éclairage (exemple)'!$E$13:$E$28,'mode de régulation'!$A$5:$C$10,IF(M22="PN",2,3),FALSE)</f>
        <v>#N/A</v>
      </c>
      <c r="O22" s="19" t="e">
        <f>'Calcul éclairage (exemple)'!$N$13:$N$28*'Calcul éclairage (exemple)'!$K$13:$K$28*'Calcul éclairage (exemple)'!$L$13:$L$28/1000</f>
        <v>#N/A</v>
      </c>
      <c r="P22" s="15"/>
      <c r="Q22" s="15"/>
    </row>
    <row r="23" spans="1:17" ht="32.1" customHeight="1" x14ac:dyDescent="0.25">
      <c r="A23" s="38"/>
      <c r="B23" s="38"/>
      <c r="C23" s="38"/>
      <c r="D23" s="71"/>
      <c r="E23" s="38"/>
      <c r="F23" s="39"/>
      <c r="G23" s="39"/>
      <c r="H23" s="40"/>
      <c r="I23" s="40"/>
      <c r="J23" s="36">
        <f>'Calcul éclairage (exemple)'!$G$13:$G$28*'Calcul éclairage (exemple)'!$H$13:$H$28+'Calcul éclairage (exemple)'!$I$13:$I$28</f>
        <v>0</v>
      </c>
      <c r="K23" s="36">
        <f>'Calcul éclairage (exemple)'!$F$13:$F$28*'Calcul éclairage (exemple)'!$J$13:$J$28</f>
        <v>0</v>
      </c>
      <c r="L23" s="28" t="e">
        <f>VLOOKUP('Calcul éclairage (exemple)'!$C$13:$C$28,'liste_affectations local'!$A$4:$B$45,2,FALSE)</f>
        <v>#N/A</v>
      </c>
      <c r="M23" s="49" t="e">
        <f>VLOOKUP('Calcul éclairage (exemple)'!$C$13:$C$28,'liste_affectations local'!$A$4:$C$45,3,FALSE)</f>
        <v>#N/A</v>
      </c>
      <c r="N23" s="35" t="e">
        <f>VLOOKUP('Calcul éclairage (exemple)'!$E$13:$E$28,'mode de régulation'!$A$5:$C$10,IF(M23="PN",2,3),FALSE)</f>
        <v>#N/A</v>
      </c>
      <c r="O23" s="19" t="e">
        <f>'Calcul éclairage (exemple)'!$N$13:$N$28*'Calcul éclairage (exemple)'!$K$13:$K$28*'Calcul éclairage (exemple)'!$L$13:$L$28/1000</f>
        <v>#N/A</v>
      </c>
      <c r="P23" s="15"/>
      <c r="Q23" s="15"/>
    </row>
    <row r="24" spans="1:17" ht="32.1" customHeight="1" x14ac:dyDescent="0.25">
      <c r="A24" s="38"/>
      <c r="B24" s="38"/>
      <c r="C24" s="38"/>
      <c r="D24" s="71"/>
      <c r="E24" s="38"/>
      <c r="F24" s="39"/>
      <c r="G24" s="39"/>
      <c r="H24" s="40"/>
      <c r="I24" s="40"/>
      <c r="J24" s="36">
        <f>'Calcul éclairage (exemple)'!$G$13:$G$28*'Calcul éclairage (exemple)'!$H$13:$H$28+'Calcul éclairage (exemple)'!$I$13:$I$28</f>
        <v>0</v>
      </c>
      <c r="K24" s="36">
        <f>'Calcul éclairage (exemple)'!$F$13:$F$28*'Calcul éclairage (exemple)'!$J$13:$J$28</f>
        <v>0</v>
      </c>
      <c r="L24" s="28" t="e">
        <f>VLOOKUP('Calcul éclairage (exemple)'!$C$13:$C$28,'liste_affectations local'!$A$4:$B$45,2,FALSE)</f>
        <v>#N/A</v>
      </c>
      <c r="M24" s="49" t="e">
        <f>VLOOKUP('Calcul éclairage (exemple)'!$C$13:$C$28,'liste_affectations local'!$A$4:$C$45,3,FALSE)</f>
        <v>#N/A</v>
      </c>
      <c r="N24" s="35" t="e">
        <f>VLOOKUP('Calcul éclairage (exemple)'!$E$13:$E$28,'mode de régulation'!$A$5:$C$10,IF(M24="PN",2,3),FALSE)</f>
        <v>#N/A</v>
      </c>
      <c r="O24" s="19" t="e">
        <f>'Calcul éclairage (exemple)'!$N$13:$N$28*'Calcul éclairage (exemple)'!$K$13:$K$28*'Calcul éclairage (exemple)'!$L$13:$L$28/1000</f>
        <v>#N/A</v>
      </c>
      <c r="P24" s="15"/>
      <c r="Q24" s="15"/>
    </row>
    <row r="25" spans="1:17" ht="32.1" customHeight="1" x14ac:dyDescent="0.25">
      <c r="A25" s="38"/>
      <c r="B25" s="38"/>
      <c r="C25" s="38"/>
      <c r="D25" s="71"/>
      <c r="E25" s="38"/>
      <c r="F25" s="39"/>
      <c r="G25" s="39"/>
      <c r="H25" s="40"/>
      <c r="I25" s="40"/>
      <c r="J25" s="36">
        <f>'Calcul éclairage (exemple)'!$G$13:$G$28*'Calcul éclairage (exemple)'!$H$13:$H$28+'Calcul éclairage (exemple)'!$I$13:$I$28</f>
        <v>0</v>
      </c>
      <c r="K25" s="36">
        <f>'Calcul éclairage (exemple)'!$F$13:$F$28*'Calcul éclairage (exemple)'!$J$13:$J$28</f>
        <v>0</v>
      </c>
      <c r="L25" s="28" t="e">
        <f>VLOOKUP('Calcul éclairage (exemple)'!$C$13:$C$28,'liste_affectations local'!$A$4:$B$45,2,FALSE)</f>
        <v>#N/A</v>
      </c>
      <c r="M25" s="49" t="e">
        <f>VLOOKUP('Calcul éclairage (exemple)'!$C$13:$C$28,'liste_affectations local'!$A$4:$C$45,3,FALSE)</f>
        <v>#N/A</v>
      </c>
      <c r="N25" s="35" t="e">
        <f>VLOOKUP('Calcul éclairage (exemple)'!$E$13:$E$28,'mode de régulation'!$A$5:$C$10,IF(M25="PN",2,3),FALSE)</f>
        <v>#N/A</v>
      </c>
      <c r="O25" s="19" t="e">
        <f>'Calcul éclairage (exemple)'!$N$13:$N$28*'Calcul éclairage (exemple)'!$K$13:$K$28*'Calcul éclairage (exemple)'!$L$13:$L$28/1000</f>
        <v>#N/A</v>
      </c>
      <c r="P25" s="15"/>
      <c r="Q25" s="15"/>
    </row>
    <row r="26" spans="1:17" ht="32.1" customHeight="1" x14ac:dyDescent="0.25">
      <c r="A26" s="38"/>
      <c r="B26" s="38"/>
      <c r="C26" s="38"/>
      <c r="D26" s="71"/>
      <c r="E26" s="38"/>
      <c r="F26" s="39"/>
      <c r="G26" s="39"/>
      <c r="H26" s="40"/>
      <c r="I26" s="40"/>
      <c r="J26" s="36">
        <f>'Calcul éclairage (exemple)'!$G$13:$G$28*'Calcul éclairage (exemple)'!$H$13:$H$28+'Calcul éclairage (exemple)'!$I$13:$I$28</f>
        <v>0</v>
      </c>
      <c r="K26" s="36">
        <f>'Calcul éclairage (exemple)'!$F$13:$F$28*'Calcul éclairage (exemple)'!$J$13:$J$28</f>
        <v>0</v>
      </c>
      <c r="L26" s="28" t="e">
        <f>VLOOKUP('Calcul éclairage (exemple)'!$C$13:$C$28,'liste_affectations local'!$A$4:$B$45,2,FALSE)</f>
        <v>#N/A</v>
      </c>
      <c r="M26" s="49" t="e">
        <f>VLOOKUP('Calcul éclairage (exemple)'!$C$13:$C$28,'liste_affectations local'!$A$4:$C$45,3,FALSE)</f>
        <v>#N/A</v>
      </c>
      <c r="N26" s="35" t="e">
        <f>VLOOKUP('Calcul éclairage (exemple)'!$E$13:$E$28,'mode de régulation'!$A$5:$C$10,IF(M26="PN",2,3),FALSE)</f>
        <v>#N/A</v>
      </c>
      <c r="O26" s="19" t="e">
        <f>'Calcul éclairage (exemple)'!$N$13:$N$28*'Calcul éclairage (exemple)'!$K$13:$K$28*'Calcul éclairage (exemple)'!$L$13:$L$28/1000</f>
        <v>#N/A</v>
      </c>
      <c r="P26" s="15"/>
      <c r="Q26" s="15"/>
    </row>
    <row r="27" spans="1:17" ht="32.1" customHeight="1" x14ac:dyDescent="0.25">
      <c r="A27" s="38"/>
      <c r="B27" s="38"/>
      <c r="C27" s="38"/>
      <c r="D27" s="71"/>
      <c r="E27" s="38"/>
      <c r="F27" s="39"/>
      <c r="G27" s="39"/>
      <c r="H27" s="40"/>
      <c r="I27" s="40"/>
      <c r="J27" s="36">
        <f>'Calcul éclairage (exemple)'!$G$13:$G$28*'Calcul éclairage (exemple)'!$H$13:$H$28+'Calcul éclairage (exemple)'!$I$13:$I$28</f>
        <v>0</v>
      </c>
      <c r="K27" s="36">
        <f>'Calcul éclairage (exemple)'!$F$13:$F$28*'Calcul éclairage (exemple)'!$J$13:$J$28</f>
        <v>0</v>
      </c>
      <c r="L27" s="28" t="e">
        <f>VLOOKUP('Calcul éclairage (exemple)'!$C$13:$C$28,'liste_affectations local'!$A$4:$B$45,2,FALSE)</f>
        <v>#N/A</v>
      </c>
      <c r="M27" s="49" t="e">
        <f>VLOOKUP('Calcul éclairage (exemple)'!$C$13:$C$28,'liste_affectations local'!$A$4:$C$45,3,FALSE)</f>
        <v>#N/A</v>
      </c>
      <c r="N27" s="35" t="e">
        <f>VLOOKUP('Calcul éclairage (exemple)'!$E$13:$E$28,'mode de régulation'!$A$5:$C$10,IF(M27="PN",2,3),FALSE)</f>
        <v>#N/A</v>
      </c>
      <c r="O27" s="19" t="e">
        <f>'Calcul éclairage (exemple)'!$N$13:$N$28*'Calcul éclairage (exemple)'!$K$13:$K$28*'Calcul éclairage (exemple)'!$L$13:$L$28/1000</f>
        <v>#N/A</v>
      </c>
      <c r="P27" s="15"/>
      <c r="Q27" s="15"/>
    </row>
    <row r="28" spans="1:17" ht="32.1" customHeight="1" x14ac:dyDescent="0.25">
      <c r="A28" s="38"/>
      <c r="B28" s="38"/>
      <c r="C28" s="38"/>
      <c r="D28" s="71"/>
      <c r="E28" s="38"/>
      <c r="F28" s="39"/>
      <c r="G28" s="39"/>
      <c r="H28" s="40"/>
      <c r="I28" s="40"/>
      <c r="J28" s="36">
        <f>'Calcul éclairage (exemple)'!$G$13:$G$28*'Calcul éclairage (exemple)'!$H$13:$H$28+'Calcul éclairage (exemple)'!$I$13:$I$28</f>
        <v>0</v>
      </c>
      <c r="K28" s="36">
        <f>'Calcul éclairage (exemple)'!$F$13:$F$28*'Calcul éclairage (exemple)'!$J$13:$J$28</f>
        <v>0</v>
      </c>
      <c r="L28" s="28" t="e">
        <f>VLOOKUP('Calcul éclairage (exemple)'!$C$13:$C$28,'liste_affectations local'!$A$4:$B$45,2,FALSE)</f>
        <v>#N/A</v>
      </c>
      <c r="M28" s="49" t="e">
        <f>VLOOKUP('Calcul éclairage (exemple)'!$C$13:$C$28,'liste_affectations local'!$A$4:$C$45,3,FALSE)</f>
        <v>#N/A</v>
      </c>
      <c r="N28" s="35" t="e">
        <f>VLOOKUP('Calcul éclairage (exemple)'!$E$13:$E$28,'mode de régulation'!$A$5:$C$10,IF(M28="PN",2,3),FALSE)</f>
        <v>#N/A</v>
      </c>
      <c r="O28" s="19" t="e">
        <f>'Calcul éclairage (exemple)'!$N$13:$N$28*'Calcul éclairage (exemple)'!$K$13:$K$28*'Calcul éclairage (exemple)'!$L$13:$L$28/1000</f>
        <v>#N/A</v>
      </c>
      <c r="P28" s="15"/>
      <c r="Q28" s="15"/>
    </row>
    <row r="29" spans="1:17" x14ac:dyDescent="0.25">
      <c r="P29" s="15"/>
      <c r="Q29" s="15"/>
    </row>
    <row r="30" spans="1:17" ht="25.5" customHeight="1" x14ac:dyDescent="0.25">
      <c r="A30" s="20" t="s">
        <v>4</v>
      </c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N30" s="21"/>
      <c r="O30" s="22">
        <f>SUMIF('Calcul éclairage (exemple)'!$O$32:$O$47,"&lt;&gt;#N/A")</f>
        <v>671.51999999999987</v>
      </c>
      <c r="P30" s="15"/>
      <c r="Q30" s="15"/>
    </row>
    <row r="31" spans="1:17" ht="60" x14ac:dyDescent="0.25">
      <c r="A31" s="16" t="s">
        <v>57</v>
      </c>
      <c r="B31" s="16" t="s">
        <v>104</v>
      </c>
      <c r="C31" s="26" t="s">
        <v>47</v>
      </c>
      <c r="D31" s="26" t="s">
        <v>105</v>
      </c>
      <c r="E31" s="26" t="s">
        <v>14</v>
      </c>
      <c r="F31" s="23" t="s">
        <v>18</v>
      </c>
      <c r="G31" s="23" t="s">
        <v>19</v>
      </c>
      <c r="H31" s="23" t="s">
        <v>20</v>
      </c>
      <c r="I31" s="23" t="s">
        <v>21</v>
      </c>
      <c r="J31" s="23" t="s">
        <v>22</v>
      </c>
      <c r="K31" s="23" t="s">
        <v>23</v>
      </c>
      <c r="L31" s="16" t="s">
        <v>63</v>
      </c>
      <c r="M31" s="48"/>
      <c r="N31" s="16" t="s">
        <v>24</v>
      </c>
      <c r="O31" s="8" t="s">
        <v>0</v>
      </c>
    </row>
    <row r="32" spans="1:17" ht="32.1" customHeight="1" x14ac:dyDescent="0.25">
      <c r="A32" s="24" t="s">
        <v>59</v>
      </c>
      <c r="B32" s="24" t="s">
        <v>108</v>
      </c>
      <c r="C32" s="38" t="s">
        <v>28</v>
      </c>
      <c r="D32" s="71">
        <v>100</v>
      </c>
      <c r="E32" s="38" t="s">
        <v>55</v>
      </c>
      <c r="F32" s="17">
        <v>12</v>
      </c>
      <c r="G32" s="17">
        <v>2</v>
      </c>
      <c r="H32" s="18">
        <v>26</v>
      </c>
      <c r="I32" s="18">
        <v>0</v>
      </c>
      <c r="J32" s="36">
        <f>'Calcul éclairage (exemple)'!$G32*'Calcul éclairage (exemple)'!$H32+'Calcul éclairage (exemple)'!$I32</f>
        <v>52</v>
      </c>
      <c r="K32" s="36">
        <f>'Calcul éclairage (exemple)'!$F32*'Calcul éclairage (exemple)'!$J32</f>
        <v>624</v>
      </c>
      <c r="L32" s="28">
        <f>VLOOKUP('Calcul éclairage (exemple)'!$C$32:$C$47,'liste_affectations local'!$A$4:$B$45,2,FALSE)</f>
        <v>1400</v>
      </c>
      <c r="M32" s="49" t="str">
        <f>VLOOKUP('Calcul éclairage (exemple)'!$C$32:$C$47,'liste_affectations local'!$A$4:$C$45,3,FALSE)</f>
        <v>PN</v>
      </c>
      <c r="N32" s="35">
        <f>VLOOKUP('Calcul éclairage (exemple)'!$E$32:$E$47,'mode de régulation'!$A$5:$C$10,IF(M32="PN",2,3),FALSE)</f>
        <v>0.7</v>
      </c>
      <c r="O32" s="19">
        <f>'Calcul éclairage (exemple)'!$N$32:$N$47*'Calcul éclairage (exemple)'!$K$32:$K$47*'Calcul éclairage (exemple)'!$L$32:$L$47/1000</f>
        <v>611.51999999999987</v>
      </c>
    </row>
    <row r="33" spans="1:15" ht="32.1" customHeight="1" x14ac:dyDescent="0.25">
      <c r="A33" s="24" t="s">
        <v>60</v>
      </c>
      <c r="B33" s="24" t="s">
        <v>107</v>
      </c>
      <c r="C33" s="38" t="s">
        <v>30</v>
      </c>
      <c r="D33" s="71">
        <v>80</v>
      </c>
      <c r="E33" s="38" t="s">
        <v>17</v>
      </c>
      <c r="F33" s="17">
        <v>10</v>
      </c>
      <c r="G33" s="17">
        <v>1</v>
      </c>
      <c r="H33" s="18">
        <v>8</v>
      </c>
      <c r="I33" s="18">
        <v>0</v>
      </c>
      <c r="J33" s="36">
        <f>'Calcul éclairage (exemple)'!$G33*'Calcul éclairage (exemple)'!$H33+'Calcul éclairage (exemple)'!$I33</f>
        <v>8</v>
      </c>
      <c r="K33" s="36">
        <f>'Calcul éclairage (exemple)'!$F33*'Calcul éclairage (exemple)'!$J33</f>
        <v>80</v>
      </c>
      <c r="L33" s="28">
        <f>VLOOKUP('Calcul éclairage (exemple)'!$C$32:$C$47,'liste_affectations local'!$A$4:$B$42,2,FALSE)</f>
        <v>750</v>
      </c>
      <c r="M33" s="49" t="str">
        <f>VLOOKUP('Calcul éclairage (exemple)'!$C$32:$C$47,'liste_affectations local'!$A$4:$C$45,3,FALSE)</f>
        <v>PN</v>
      </c>
      <c r="N33" s="35">
        <f>VLOOKUP('Calcul éclairage (exemple)'!$E$32:$E$47,'mode de régulation'!$A$5:$C$10,IF(M33="PN",2,3),FALSE)</f>
        <v>1</v>
      </c>
      <c r="O33" s="19">
        <f>'Calcul éclairage (exemple)'!$N$32:$N$47*'Calcul éclairage (exemple)'!$K$32:$K$47*'Calcul éclairage (exemple)'!$L$32:$L$47/1000</f>
        <v>60</v>
      </c>
    </row>
    <row r="34" spans="1:15" ht="32.1" customHeight="1" x14ac:dyDescent="0.25">
      <c r="A34" s="38"/>
      <c r="B34" s="38"/>
      <c r="C34" s="38"/>
      <c r="D34" s="71"/>
      <c r="E34" s="38"/>
      <c r="F34" s="39"/>
      <c r="G34" s="39"/>
      <c r="H34" s="40"/>
      <c r="I34" s="40"/>
      <c r="J34" s="36">
        <f>'Calcul éclairage (exemple)'!$G34*'Calcul éclairage (exemple)'!$H34+'Calcul éclairage (exemple)'!$I34</f>
        <v>0</v>
      </c>
      <c r="K34" s="36">
        <f>'Calcul éclairage (exemple)'!$F34*'Calcul éclairage (exemple)'!$J34</f>
        <v>0</v>
      </c>
      <c r="L34" s="28" t="e">
        <f>VLOOKUP('Calcul éclairage (exemple)'!$C$32:$C$47,'liste_affectations local'!$A$4:$B$42,2,FALSE)</f>
        <v>#N/A</v>
      </c>
      <c r="M34" s="49" t="e">
        <f>VLOOKUP('Calcul éclairage (exemple)'!$C$32:$C$47,'liste_affectations local'!$A$4:$C$45,3,FALSE)</f>
        <v>#N/A</v>
      </c>
      <c r="N34" s="35" t="e">
        <f>VLOOKUP('Calcul éclairage (exemple)'!$E$32:$E$47,'mode de régulation'!$A$5:$C$10,IF(M34="PN",2,3),FALSE)</f>
        <v>#N/A</v>
      </c>
      <c r="O34" s="19" t="e">
        <f>'Calcul éclairage (exemple)'!$N$32:$N$47*'Calcul éclairage (exemple)'!$K$32:$K$47*'Calcul éclairage (exemple)'!$L$32:$L$47/1000</f>
        <v>#N/A</v>
      </c>
    </row>
    <row r="35" spans="1:15" ht="32.1" customHeight="1" x14ac:dyDescent="0.25">
      <c r="A35" s="38"/>
      <c r="B35" s="38"/>
      <c r="C35" s="38"/>
      <c r="D35" s="71"/>
      <c r="E35" s="38"/>
      <c r="F35" s="39"/>
      <c r="G35" s="39"/>
      <c r="H35" s="40"/>
      <c r="I35" s="40"/>
      <c r="J35" s="36">
        <f>'Calcul éclairage (exemple)'!$G35*'Calcul éclairage (exemple)'!$H35+'Calcul éclairage (exemple)'!$I35</f>
        <v>0</v>
      </c>
      <c r="K35" s="36">
        <f>'Calcul éclairage (exemple)'!$F35*'Calcul éclairage (exemple)'!$J35</f>
        <v>0</v>
      </c>
      <c r="L35" s="28" t="e">
        <f>VLOOKUP('Calcul éclairage (exemple)'!$C$32:$C$47,'liste_affectations local'!$A$4:$B$42,2,FALSE)</f>
        <v>#N/A</v>
      </c>
      <c r="M35" s="49" t="e">
        <f>VLOOKUP('Calcul éclairage (exemple)'!$C$32:$C$47,'liste_affectations local'!$A$4:$C$45,3,FALSE)</f>
        <v>#N/A</v>
      </c>
      <c r="N35" s="35" t="e">
        <f>VLOOKUP('Calcul éclairage (exemple)'!$E$32:$E$47,'mode de régulation'!$A$5:$C$10,IF(M35="PN",2,3),FALSE)</f>
        <v>#N/A</v>
      </c>
      <c r="O35" s="19" t="e">
        <f>'Calcul éclairage (exemple)'!$N$32:$N$47*'Calcul éclairage (exemple)'!$K$32:$K$47*'Calcul éclairage (exemple)'!$L$32:$L$47/1000</f>
        <v>#N/A</v>
      </c>
    </row>
    <row r="36" spans="1:15" ht="32.1" customHeight="1" x14ac:dyDescent="0.25">
      <c r="A36" s="38"/>
      <c r="B36" s="38"/>
      <c r="C36" s="38"/>
      <c r="D36" s="71"/>
      <c r="E36" s="38"/>
      <c r="F36" s="39"/>
      <c r="G36" s="39"/>
      <c r="H36" s="40"/>
      <c r="I36" s="40"/>
      <c r="J36" s="36">
        <f>'Calcul éclairage (exemple)'!$G36*'Calcul éclairage (exemple)'!$H36+'Calcul éclairage (exemple)'!$I36</f>
        <v>0</v>
      </c>
      <c r="K36" s="36">
        <f>'Calcul éclairage (exemple)'!$F36*'Calcul éclairage (exemple)'!$J36</f>
        <v>0</v>
      </c>
      <c r="L36" s="28" t="e">
        <f>VLOOKUP('Calcul éclairage (exemple)'!$C$32:$C$47,'liste_affectations local'!$A$4:$B$42,2,FALSE)</f>
        <v>#N/A</v>
      </c>
      <c r="M36" s="49" t="e">
        <f>VLOOKUP('Calcul éclairage (exemple)'!$C$32:$C$47,'liste_affectations local'!$A$4:$C$45,3,FALSE)</f>
        <v>#N/A</v>
      </c>
      <c r="N36" s="35" t="e">
        <f>VLOOKUP('Calcul éclairage (exemple)'!$E$32:$E$47,'mode de régulation'!$A$5:$C$10,IF(M36="PN",2,3),FALSE)</f>
        <v>#N/A</v>
      </c>
      <c r="O36" s="19" t="e">
        <f>'Calcul éclairage (exemple)'!$N$32:$N$47*'Calcul éclairage (exemple)'!$K$32:$K$47*'Calcul éclairage (exemple)'!$L$32:$L$47/1000</f>
        <v>#N/A</v>
      </c>
    </row>
    <row r="37" spans="1:15" ht="32.1" customHeight="1" x14ac:dyDescent="0.25">
      <c r="A37" s="38"/>
      <c r="B37" s="38"/>
      <c r="C37" s="38"/>
      <c r="D37" s="71"/>
      <c r="E37" s="38"/>
      <c r="F37" s="39"/>
      <c r="G37" s="39"/>
      <c r="H37" s="40"/>
      <c r="I37" s="40"/>
      <c r="J37" s="36">
        <f>'Calcul éclairage (exemple)'!$G37*'Calcul éclairage (exemple)'!$H37+'Calcul éclairage (exemple)'!$I37</f>
        <v>0</v>
      </c>
      <c r="K37" s="36">
        <f>'Calcul éclairage (exemple)'!$F37*'Calcul éclairage (exemple)'!$J37</f>
        <v>0</v>
      </c>
      <c r="L37" s="28" t="e">
        <f>VLOOKUP('Calcul éclairage (exemple)'!$C$32:$C$47,'liste_affectations local'!$A$4:$B$42,2,FALSE)</f>
        <v>#N/A</v>
      </c>
      <c r="M37" s="49" t="e">
        <f>VLOOKUP('Calcul éclairage (exemple)'!$C$32:$C$47,'liste_affectations local'!$A$4:$C$45,3,FALSE)</f>
        <v>#N/A</v>
      </c>
      <c r="N37" s="35" t="e">
        <f>VLOOKUP('Calcul éclairage (exemple)'!$E$32:$E$47,'mode de régulation'!$A$5:$C$10,IF(M37="PN",2,3),FALSE)</f>
        <v>#N/A</v>
      </c>
      <c r="O37" s="19" t="e">
        <f>'Calcul éclairage (exemple)'!$N$32:$N$47*'Calcul éclairage (exemple)'!$K$32:$K$47*'Calcul éclairage (exemple)'!$L$32:$L$47/1000</f>
        <v>#N/A</v>
      </c>
    </row>
    <row r="38" spans="1:15" ht="32.1" customHeight="1" x14ac:dyDescent="0.25">
      <c r="A38" s="38"/>
      <c r="B38" s="38"/>
      <c r="C38" s="38"/>
      <c r="D38" s="71"/>
      <c r="E38" s="38"/>
      <c r="F38" s="39"/>
      <c r="G38" s="39"/>
      <c r="H38" s="40"/>
      <c r="I38" s="40"/>
      <c r="J38" s="36">
        <f>'Calcul éclairage (exemple)'!$G38*'Calcul éclairage (exemple)'!$H38+'Calcul éclairage (exemple)'!$I38</f>
        <v>0</v>
      </c>
      <c r="K38" s="36">
        <f>'Calcul éclairage (exemple)'!$F38*'Calcul éclairage (exemple)'!$J38</f>
        <v>0</v>
      </c>
      <c r="L38" s="28" t="e">
        <f>VLOOKUP('Calcul éclairage (exemple)'!$C$32:$C$47,'liste_affectations local'!$A$4:$B$42,2,FALSE)</f>
        <v>#N/A</v>
      </c>
      <c r="M38" s="49" t="e">
        <f>VLOOKUP('Calcul éclairage (exemple)'!$C$32:$C$47,'liste_affectations local'!$A$4:$C$45,3,FALSE)</f>
        <v>#N/A</v>
      </c>
      <c r="N38" s="35" t="e">
        <f>VLOOKUP('Calcul éclairage (exemple)'!$E$32:$E$47,'mode de régulation'!$A$5:$C$10,IF(M38="PN",2,3),FALSE)</f>
        <v>#N/A</v>
      </c>
      <c r="O38" s="19" t="e">
        <f>'Calcul éclairage (exemple)'!$N$32:$N$47*'Calcul éclairage (exemple)'!$K$32:$K$47*'Calcul éclairage (exemple)'!$L$32:$L$47/1000</f>
        <v>#N/A</v>
      </c>
    </row>
    <row r="39" spans="1:15" ht="32.1" customHeight="1" x14ac:dyDescent="0.25">
      <c r="A39" s="38"/>
      <c r="B39" s="38"/>
      <c r="C39" s="38"/>
      <c r="D39" s="71"/>
      <c r="E39" s="38"/>
      <c r="F39" s="39"/>
      <c r="G39" s="39"/>
      <c r="H39" s="40"/>
      <c r="I39" s="40"/>
      <c r="J39" s="36">
        <f>'Calcul éclairage (exemple)'!$G39*'Calcul éclairage (exemple)'!$H39+'Calcul éclairage (exemple)'!$I39</f>
        <v>0</v>
      </c>
      <c r="K39" s="36">
        <f>'Calcul éclairage (exemple)'!$F39*'Calcul éclairage (exemple)'!$J39</f>
        <v>0</v>
      </c>
      <c r="L39" s="28" t="e">
        <f>VLOOKUP('Calcul éclairage (exemple)'!$C$32:$C$47,'liste_affectations local'!$A$4:$B$42,2,FALSE)</f>
        <v>#N/A</v>
      </c>
      <c r="M39" s="49" t="e">
        <f>VLOOKUP('Calcul éclairage (exemple)'!$C$32:$C$47,'liste_affectations local'!$A$4:$C$45,3,FALSE)</f>
        <v>#N/A</v>
      </c>
      <c r="N39" s="35" t="e">
        <f>VLOOKUP('Calcul éclairage (exemple)'!$E$32:$E$47,'mode de régulation'!$A$5:$C$10,IF(M39="PN",2,3),FALSE)</f>
        <v>#N/A</v>
      </c>
      <c r="O39" s="19" t="e">
        <f>'Calcul éclairage (exemple)'!$N$32:$N$47*'Calcul éclairage (exemple)'!$K$32:$K$47*'Calcul éclairage (exemple)'!$L$32:$L$47/1000</f>
        <v>#N/A</v>
      </c>
    </row>
    <row r="40" spans="1:15" ht="32.1" customHeight="1" x14ac:dyDescent="0.25">
      <c r="A40" s="17"/>
      <c r="B40" s="17"/>
      <c r="C40" s="38"/>
      <c r="D40" s="71"/>
      <c r="E40" s="38"/>
      <c r="F40" s="17"/>
      <c r="G40" s="17"/>
      <c r="H40" s="18"/>
      <c r="I40" s="18"/>
      <c r="J40" s="36">
        <f>'Calcul éclairage (exemple)'!$G40*'Calcul éclairage (exemple)'!$H40+'Calcul éclairage (exemple)'!$I40</f>
        <v>0</v>
      </c>
      <c r="K40" s="36">
        <f>'Calcul éclairage (exemple)'!$F40*'Calcul éclairage (exemple)'!$J40</f>
        <v>0</v>
      </c>
      <c r="L40" s="28" t="e">
        <f>VLOOKUP('Calcul éclairage (exemple)'!$C$32:$C$47,'liste_affectations local'!$A$4:$B$42,2,FALSE)</f>
        <v>#N/A</v>
      </c>
      <c r="M40" s="49" t="e">
        <f>VLOOKUP('Calcul éclairage (exemple)'!$C$32:$C$47,'liste_affectations local'!$A$4:$C$45,3,FALSE)</f>
        <v>#N/A</v>
      </c>
      <c r="N40" s="35" t="e">
        <f>VLOOKUP('Calcul éclairage (exemple)'!$E$32:$E$47,'mode de régulation'!$A$5:$C$10,IF(M40="PN",2,3),FALSE)</f>
        <v>#N/A</v>
      </c>
      <c r="O40" s="19" t="e">
        <f>'Calcul éclairage (exemple)'!$N$32:$N$47*'Calcul éclairage (exemple)'!$K$32:$K$47*'Calcul éclairage (exemple)'!$L$32:$L$47/1000</f>
        <v>#N/A</v>
      </c>
    </row>
    <row r="41" spans="1:15" ht="32.1" customHeight="1" x14ac:dyDescent="0.25">
      <c r="A41" s="17"/>
      <c r="B41" s="17"/>
      <c r="C41" s="38"/>
      <c r="D41" s="71"/>
      <c r="E41" s="38"/>
      <c r="F41" s="17"/>
      <c r="G41" s="17"/>
      <c r="H41" s="18"/>
      <c r="I41" s="18"/>
      <c r="J41" s="36">
        <f>'Calcul éclairage (exemple)'!$G41*'Calcul éclairage (exemple)'!$H41+'Calcul éclairage (exemple)'!$I41</f>
        <v>0</v>
      </c>
      <c r="K41" s="36">
        <f>'Calcul éclairage (exemple)'!$F41*'Calcul éclairage (exemple)'!$J41</f>
        <v>0</v>
      </c>
      <c r="L41" s="28" t="e">
        <f>VLOOKUP('Calcul éclairage (exemple)'!$C$32:$C$47,'liste_affectations local'!$A$4:$B$42,2,FALSE)</f>
        <v>#N/A</v>
      </c>
      <c r="M41" s="49" t="e">
        <f>VLOOKUP('Calcul éclairage (exemple)'!$C$32:$C$47,'liste_affectations local'!$A$4:$C$45,3,FALSE)</f>
        <v>#N/A</v>
      </c>
      <c r="N41" s="35" t="e">
        <f>VLOOKUP('Calcul éclairage (exemple)'!$E$32:$E$47,'mode de régulation'!$A$5:$C$10,IF(M41="PN",2,3),FALSE)</f>
        <v>#N/A</v>
      </c>
      <c r="O41" s="19" t="e">
        <f>'Calcul éclairage (exemple)'!$N$32:$N$47*'Calcul éclairage (exemple)'!$K$32:$K$47*'Calcul éclairage (exemple)'!$L$32:$L$47/1000</f>
        <v>#N/A</v>
      </c>
    </row>
    <row r="42" spans="1:15" ht="32.1" customHeight="1" x14ac:dyDescent="0.25">
      <c r="A42" s="17"/>
      <c r="B42" s="17"/>
      <c r="C42" s="38"/>
      <c r="D42" s="71"/>
      <c r="E42" s="38"/>
      <c r="F42" s="17"/>
      <c r="G42" s="17"/>
      <c r="H42" s="18"/>
      <c r="I42" s="18"/>
      <c r="J42" s="36">
        <f>'Calcul éclairage (exemple)'!$G42*'Calcul éclairage (exemple)'!$H42+'Calcul éclairage (exemple)'!$I42</f>
        <v>0</v>
      </c>
      <c r="K42" s="36">
        <f>'Calcul éclairage (exemple)'!$F42*'Calcul éclairage (exemple)'!$J42</f>
        <v>0</v>
      </c>
      <c r="L42" s="28" t="e">
        <f>VLOOKUP('Calcul éclairage (exemple)'!$C$32:$C$47,'liste_affectations local'!$A$4:$B$42,2,FALSE)</f>
        <v>#N/A</v>
      </c>
      <c r="M42" s="49" t="e">
        <f>VLOOKUP('Calcul éclairage (exemple)'!$C$32:$C$47,'liste_affectations local'!$A$4:$C$45,3,FALSE)</f>
        <v>#N/A</v>
      </c>
      <c r="N42" s="35" t="e">
        <f>VLOOKUP('Calcul éclairage (exemple)'!$E$32:$E$47,'mode de régulation'!$A$5:$C$10,IF(M42="PN",2,3),FALSE)</f>
        <v>#N/A</v>
      </c>
      <c r="O42" s="19" t="e">
        <f>'Calcul éclairage (exemple)'!$N$32:$N$47*'Calcul éclairage (exemple)'!$K$32:$K$47*'Calcul éclairage (exemple)'!$L$32:$L$47/1000</f>
        <v>#N/A</v>
      </c>
    </row>
    <row r="43" spans="1:15" ht="32.1" customHeight="1" x14ac:dyDescent="0.25">
      <c r="A43" s="17"/>
      <c r="B43" s="17"/>
      <c r="C43" s="38"/>
      <c r="D43" s="71"/>
      <c r="E43" s="38"/>
      <c r="F43" s="17"/>
      <c r="G43" s="17"/>
      <c r="H43" s="18"/>
      <c r="I43" s="18"/>
      <c r="J43" s="36">
        <f>'Calcul éclairage (exemple)'!$G43*'Calcul éclairage (exemple)'!$H43+'Calcul éclairage (exemple)'!$I43</f>
        <v>0</v>
      </c>
      <c r="K43" s="36">
        <f>'Calcul éclairage (exemple)'!$F43*'Calcul éclairage (exemple)'!$J43</f>
        <v>0</v>
      </c>
      <c r="L43" s="28" t="e">
        <f>VLOOKUP('Calcul éclairage (exemple)'!$C$32:$C$47,'liste_affectations local'!$A$4:$B$42,2,FALSE)</f>
        <v>#N/A</v>
      </c>
      <c r="M43" s="49" t="e">
        <f>VLOOKUP('Calcul éclairage (exemple)'!$C$32:$C$47,'liste_affectations local'!$A$4:$C$45,3,FALSE)</f>
        <v>#N/A</v>
      </c>
      <c r="N43" s="35" t="e">
        <f>VLOOKUP('Calcul éclairage (exemple)'!$E$32:$E$47,'mode de régulation'!$A$5:$C$10,IF(M43="PN",2,3),FALSE)</f>
        <v>#N/A</v>
      </c>
      <c r="O43" s="19" t="e">
        <f>'Calcul éclairage (exemple)'!$N$32:$N$47*'Calcul éclairage (exemple)'!$K$32:$K$47*'Calcul éclairage (exemple)'!$L$32:$L$47/1000</f>
        <v>#N/A</v>
      </c>
    </row>
    <row r="44" spans="1:15" ht="32.1" customHeight="1" x14ac:dyDescent="0.25">
      <c r="A44" s="17"/>
      <c r="B44" s="17"/>
      <c r="C44" s="38"/>
      <c r="D44" s="71"/>
      <c r="E44" s="38"/>
      <c r="F44" s="39"/>
      <c r="G44" s="39"/>
      <c r="H44" s="40"/>
      <c r="I44" s="40"/>
      <c r="J44" s="36">
        <f>'Calcul éclairage (exemple)'!$G44*'Calcul éclairage (exemple)'!$H44+'Calcul éclairage (exemple)'!$I44</f>
        <v>0</v>
      </c>
      <c r="K44" s="36">
        <f>'Calcul éclairage (exemple)'!$F44*'Calcul éclairage (exemple)'!$J44</f>
        <v>0</v>
      </c>
      <c r="L44" s="28" t="e">
        <f>VLOOKUP('Calcul éclairage (exemple)'!$C$32:$C$47,'liste_affectations local'!$A$4:$B$42,2,FALSE)</f>
        <v>#N/A</v>
      </c>
      <c r="M44" s="49" t="e">
        <f>VLOOKUP('Calcul éclairage (exemple)'!$C$32:$C$47,'liste_affectations local'!$A$4:$C$45,3,FALSE)</f>
        <v>#N/A</v>
      </c>
      <c r="N44" s="35" t="e">
        <f>VLOOKUP('Calcul éclairage (exemple)'!$E$32:$E$47,'mode de régulation'!$A$5:$C$10,IF(M44="PN",2,3),FALSE)</f>
        <v>#N/A</v>
      </c>
      <c r="O44" s="19" t="e">
        <f>'Calcul éclairage (exemple)'!$N$32:$N$47*'Calcul éclairage (exemple)'!$K$32:$K$47*'Calcul éclairage (exemple)'!$L$32:$L$47/1000</f>
        <v>#N/A</v>
      </c>
    </row>
    <row r="45" spans="1:15" ht="32.1" customHeight="1" x14ac:dyDescent="0.25">
      <c r="A45" s="17"/>
      <c r="B45" s="17"/>
      <c r="C45" s="38"/>
      <c r="D45" s="71"/>
      <c r="E45" s="38"/>
      <c r="F45" s="17"/>
      <c r="G45" s="17"/>
      <c r="H45" s="18"/>
      <c r="I45" s="18"/>
      <c r="J45" s="36">
        <f>'Calcul éclairage (exemple)'!$G45*'Calcul éclairage (exemple)'!$H45+'Calcul éclairage (exemple)'!$I45</f>
        <v>0</v>
      </c>
      <c r="K45" s="36">
        <f>'Calcul éclairage (exemple)'!$F45*'Calcul éclairage (exemple)'!$J45</f>
        <v>0</v>
      </c>
      <c r="L45" s="28" t="e">
        <f>VLOOKUP('Calcul éclairage (exemple)'!$C$32:$C$47,'liste_affectations local'!$A$4:$B$42,2,FALSE)</f>
        <v>#N/A</v>
      </c>
      <c r="M45" s="49" t="e">
        <f>VLOOKUP('Calcul éclairage (exemple)'!$C$32:$C$47,'liste_affectations local'!$A$4:$C$45,3,FALSE)</f>
        <v>#N/A</v>
      </c>
      <c r="N45" s="35" t="e">
        <f>VLOOKUP('Calcul éclairage (exemple)'!$E$32:$E$47,'mode de régulation'!$A$5:$C$10,IF(M45="PN",2,3),FALSE)</f>
        <v>#N/A</v>
      </c>
      <c r="O45" s="19" t="e">
        <f>'Calcul éclairage (exemple)'!$N$32:$N$47*'Calcul éclairage (exemple)'!$K$32:$K$47*'Calcul éclairage (exemple)'!$L$32:$L$47/1000</f>
        <v>#N/A</v>
      </c>
    </row>
    <row r="46" spans="1:15" ht="32.1" customHeight="1" x14ac:dyDescent="0.25">
      <c r="C46" s="38"/>
      <c r="D46" s="71"/>
      <c r="E46" s="38"/>
      <c r="J46" s="36">
        <f>'Calcul éclairage (exemple)'!$G46*'Calcul éclairage (exemple)'!$H46+'Calcul éclairage (exemple)'!$I46</f>
        <v>0</v>
      </c>
      <c r="K46" s="36">
        <f>'Calcul éclairage (exemple)'!$F46*'Calcul éclairage (exemple)'!$J46</f>
        <v>0</v>
      </c>
      <c r="L46" s="28" t="e">
        <f>VLOOKUP('Calcul éclairage (exemple)'!$C$32:$C$47,'liste_affectations local'!$A$4:$B$42,2,FALSE)</f>
        <v>#N/A</v>
      </c>
      <c r="M46" s="49" t="e">
        <f>VLOOKUP('Calcul éclairage (exemple)'!$C$32:$C$47,'liste_affectations local'!$A$4:$C$45,3,FALSE)</f>
        <v>#N/A</v>
      </c>
      <c r="N46" s="35" t="e">
        <f>VLOOKUP('Calcul éclairage (exemple)'!$E$32:$E$47,'mode de régulation'!$A$5:$C$10,IF(M46="PN",2,3),FALSE)</f>
        <v>#N/A</v>
      </c>
      <c r="O46" s="19" t="e">
        <f>'Calcul éclairage (exemple)'!$N$32:$N$47*'Calcul éclairage (exemple)'!$K$32:$K$47*'Calcul éclairage (exemple)'!$L$32:$L$47/1000</f>
        <v>#N/A</v>
      </c>
    </row>
    <row r="47" spans="1:15" ht="32.1" customHeight="1" x14ac:dyDescent="0.25">
      <c r="C47" s="38"/>
      <c r="D47" s="71"/>
      <c r="E47" s="38"/>
      <c r="J47" s="36">
        <f>'Calcul éclairage (exemple)'!$G47*'Calcul éclairage (exemple)'!$H47+'Calcul éclairage (exemple)'!$I47</f>
        <v>0</v>
      </c>
      <c r="K47" s="36">
        <f>'Calcul éclairage (exemple)'!$F47*'Calcul éclairage (exemple)'!$J47</f>
        <v>0</v>
      </c>
      <c r="L47" s="28" t="e">
        <f>VLOOKUP('Calcul éclairage (exemple)'!$C$32:$C$47,'liste_affectations local'!$A$4:$B$42,2,FALSE)</f>
        <v>#N/A</v>
      </c>
      <c r="M47" s="49" t="e">
        <f>VLOOKUP('Calcul éclairage (exemple)'!$C$32:$C$47,'liste_affectations local'!$A$4:$C$45,3,FALSE)</f>
        <v>#N/A</v>
      </c>
      <c r="N47" s="35" t="e">
        <f>VLOOKUP('Calcul éclairage (exemple)'!$E$32:$E$47,'mode de régulation'!$A$5:$C$10,IF(M47="PN",2,3),FALSE)</f>
        <v>#N/A</v>
      </c>
      <c r="O47" s="19" t="e">
        <f>'Calcul éclairage (exemple)'!$N$32:$N$47*'Calcul éclairage (exemple)'!$K$32:$K$47*'Calcul éclairage (exemple)'!$L$32:$L$47/1000</f>
        <v>#N/A</v>
      </c>
    </row>
  </sheetData>
  <dataValidations count="1">
    <dataValidation sqref="D13:D28 D32:D47"/>
  </dataValidations>
  <pageMargins left="0.7" right="0.7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'mode de régulation'!$A$5:$A$10</xm:f>
          </x14:formula1>
          <xm:sqref>E13:E28 E32:E47</xm:sqref>
        </x14:dataValidation>
        <x14:dataValidation type="list">
          <x14:formula1>
            <xm:f>'liste_affectations local'!$A$4:$A$42</xm:f>
          </x14:formula1>
          <xm:sqref>C13:C28 C32:C47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1" workbookViewId="0">
      <selection activeCell="C4" sqref="C4"/>
    </sheetView>
  </sheetViews>
  <sheetFormatPr baseColWidth="10" defaultRowHeight="15" x14ac:dyDescent="0.25"/>
  <cols>
    <col min="1" max="1" width="29.85546875" customWidth="1"/>
    <col min="2" max="2" width="38" customWidth="1"/>
    <col min="3" max="3" width="22.5703125" customWidth="1"/>
    <col min="4" max="4" width="11.5703125" style="57"/>
  </cols>
  <sheetData>
    <row r="1" spans="1:4" x14ac:dyDescent="0.25">
      <c r="A1" s="25" t="s">
        <v>47</v>
      </c>
      <c r="B1" s="2"/>
      <c r="C1" s="2"/>
    </row>
    <row r="2" spans="1:4" x14ac:dyDescent="0.25">
      <c r="A2" s="3"/>
      <c r="B2" s="2"/>
      <c r="C2" s="2"/>
    </row>
    <row r="3" spans="1:4" ht="63.75" x14ac:dyDescent="0.25">
      <c r="A3" s="27" t="s">
        <v>15</v>
      </c>
      <c r="B3" s="27" t="s">
        <v>62</v>
      </c>
      <c r="C3" s="27" t="s">
        <v>78</v>
      </c>
    </row>
    <row r="4" spans="1:4" ht="25.5" x14ac:dyDescent="0.25">
      <c r="A4" s="3" t="s">
        <v>28</v>
      </c>
      <c r="B4" s="37">
        <v>1400</v>
      </c>
      <c r="C4" s="52" t="s">
        <v>79</v>
      </c>
    </row>
    <row r="5" spans="1:4" ht="25.5" x14ac:dyDescent="0.25">
      <c r="A5" s="3" t="s">
        <v>29</v>
      </c>
      <c r="B5" s="37">
        <v>1950</v>
      </c>
      <c r="C5" s="52" t="s">
        <v>79</v>
      </c>
    </row>
    <row r="6" spans="1:4" x14ac:dyDescent="0.25">
      <c r="A6" s="3" t="s">
        <v>70</v>
      </c>
      <c r="B6" s="37">
        <v>850</v>
      </c>
      <c r="C6" s="52" t="s">
        <v>80</v>
      </c>
    </row>
    <row r="7" spans="1:4" x14ac:dyDescent="0.25">
      <c r="A7" s="3" t="s">
        <v>30</v>
      </c>
      <c r="B7" s="37">
        <v>750</v>
      </c>
      <c r="C7" s="52" t="s">
        <v>79</v>
      </c>
    </row>
    <row r="8" spans="1:4" x14ac:dyDescent="0.25">
      <c r="A8" s="3" t="s">
        <v>73</v>
      </c>
      <c r="B8" s="37">
        <v>50</v>
      </c>
      <c r="C8" s="52" t="s">
        <v>79</v>
      </c>
    </row>
    <row r="9" spans="1:4" ht="25.5" x14ac:dyDescent="0.25">
      <c r="A9" s="3" t="s">
        <v>31</v>
      </c>
      <c r="B9" s="37">
        <v>1450</v>
      </c>
      <c r="C9" s="52" t="s">
        <v>79</v>
      </c>
    </row>
    <row r="10" spans="1:4" x14ac:dyDescent="0.25">
      <c r="A10" s="3" t="s">
        <v>49</v>
      </c>
      <c r="B10" s="29" t="s">
        <v>46</v>
      </c>
      <c r="C10" s="52" t="s">
        <v>79</v>
      </c>
      <c r="D10" s="57" t="s">
        <v>84</v>
      </c>
    </row>
    <row r="11" spans="1:4" ht="25.5" x14ac:dyDescent="0.25">
      <c r="A11" s="3" t="s">
        <v>45</v>
      </c>
      <c r="B11" s="37">
        <v>1100</v>
      </c>
      <c r="C11" s="52" t="s">
        <v>80</v>
      </c>
    </row>
    <row r="12" spans="1:4" ht="38.25" x14ac:dyDescent="0.25">
      <c r="A12" s="3" t="s">
        <v>50</v>
      </c>
      <c r="B12" s="37">
        <v>1650</v>
      </c>
      <c r="C12" s="52" t="s">
        <v>80</v>
      </c>
    </row>
    <row r="13" spans="1:4" ht="25.5" x14ac:dyDescent="0.25">
      <c r="A13" s="3" t="s">
        <v>61</v>
      </c>
      <c r="B13" s="37">
        <v>2970</v>
      </c>
      <c r="C13" s="52" t="s">
        <v>80</v>
      </c>
      <c r="D13" s="57" t="s">
        <v>85</v>
      </c>
    </row>
    <row r="14" spans="1:4" x14ac:dyDescent="0.25">
      <c r="A14" s="3" t="s">
        <v>35</v>
      </c>
      <c r="B14" s="37">
        <v>1700</v>
      </c>
      <c r="C14" s="52" t="s">
        <v>79</v>
      </c>
    </row>
    <row r="15" spans="1:4" x14ac:dyDescent="0.25">
      <c r="A15" s="3" t="s">
        <v>34</v>
      </c>
      <c r="B15" s="37">
        <v>1500</v>
      </c>
      <c r="C15" s="52" t="s">
        <v>79</v>
      </c>
    </row>
    <row r="16" spans="1:4" ht="51" x14ac:dyDescent="0.25">
      <c r="A16" s="3" t="s">
        <v>69</v>
      </c>
      <c r="B16" s="37">
        <v>1300</v>
      </c>
      <c r="C16" s="52" t="s">
        <v>79</v>
      </c>
    </row>
    <row r="17" spans="1:3" x14ac:dyDescent="0.25">
      <c r="A17" s="3" t="s">
        <v>89</v>
      </c>
      <c r="B17" s="37">
        <v>1450</v>
      </c>
      <c r="C17" s="52" t="s">
        <v>79</v>
      </c>
    </row>
    <row r="18" spans="1:3" x14ac:dyDescent="0.25">
      <c r="A18" s="3" t="s">
        <v>90</v>
      </c>
      <c r="B18" s="37">
        <v>1400</v>
      </c>
      <c r="C18" s="52" t="s">
        <v>80</v>
      </c>
    </row>
    <row r="19" spans="1:3" x14ac:dyDescent="0.25">
      <c r="A19" s="3" t="s">
        <v>32</v>
      </c>
      <c r="B19" s="37">
        <v>1300</v>
      </c>
      <c r="C19" s="52" t="s">
        <v>79</v>
      </c>
    </row>
    <row r="20" spans="1:3" x14ac:dyDescent="0.25">
      <c r="A20" s="3" t="s">
        <v>33</v>
      </c>
      <c r="B20" s="37">
        <v>1150</v>
      </c>
      <c r="C20" s="52" t="s">
        <v>79</v>
      </c>
    </row>
    <row r="21" spans="1:3" x14ac:dyDescent="0.25">
      <c r="A21" s="3" t="s">
        <v>25</v>
      </c>
      <c r="B21" s="37">
        <v>1600</v>
      </c>
      <c r="C21" s="52" t="s">
        <v>80</v>
      </c>
    </row>
    <row r="22" spans="1:3" x14ac:dyDescent="0.25">
      <c r="A22" s="3" t="s">
        <v>66</v>
      </c>
      <c r="B22" s="37">
        <v>5750</v>
      </c>
      <c r="C22" s="52" t="s">
        <v>79</v>
      </c>
    </row>
    <row r="23" spans="1:3" x14ac:dyDescent="0.25">
      <c r="A23" s="3" t="s">
        <v>65</v>
      </c>
      <c r="B23" s="37">
        <v>1550</v>
      </c>
      <c r="C23" s="52" t="s">
        <v>79</v>
      </c>
    </row>
    <row r="24" spans="1:3" x14ac:dyDescent="0.25">
      <c r="A24" s="3" t="s">
        <v>67</v>
      </c>
      <c r="B24" s="37">
        <v>1900</v>
      </c>
      <c r="C24" s="52" t="s">
        <v>79</v>
      </c>
    </row>
    <row r="25" spans="1:3" x14ac:dyDescent="0.25">
      <c r="A25" s="3" t="s">
        <v>26</v>
      </c>
      <c r="B25" s="37">
        <v>700</v>
      </c>
      <c r="C25" s="52" t="s">
        <v>79</v>
      </c>
    </row>
    <row r="26" spans="1:3" x14ac:dyDescent="0.25">
      <c r="A26" s="3" t="s">
        <v>27</v>
      </c>
      <c r="B26" s="37">
        <v>4100</v>
      </c>
      <c r="C26" s="52" t="s">
        <v>79</v>
      </c>
    </row>
    <row r="27" spans="1:3" x14ac:dyDescent="0.25">
      <c r="A27" s="3" t="s">
        <v>68</v>
      </c>
      <c r="B27" s="37">
        <v>1350</v>
      </c>
      <c r="C27" s="52" t="s">
        <v>79</v>
      </c>
    </row>
    <row r="28" spans="1:3" x14ac:dyDescent="0.25">
      <c r="A28" s="3" t="s">
        <v>88</v>
      </c>
      <c r="B28" s="37">
        <v>1700</v>
      </c>
      <c r="C28" s="52" t="s">
        <v>79</v>
      </c>
    </row>
    <row r="29" spans="1:3" ht="25.5" x14ac:dyDescent="0.25">
      <c r="A29" s="3" t="s">
        <v>92</v>
      </c>
      <c r="B29" s="37">
        <v>4150</v>
      </c>
      <c r="C29" s="52" t="s">
        <v>79</v>
      </c>
    </row>
    <row r="30" spans="1:3" ht="25.5" x14ac:dyDescent="0.25">
      <c r="A30" s="3" t="s">
        <v>51</v>
      </c>
      <c r="B30" s="37">
        <v>3400</v>
      </c>
      <c r="C30" s="52" t="s">
        <v>79</v>
      </c>
    </row>
    <row r="31" spans="1:3" ht="25.5" x14ac:dyDescent="0.25">
      <c r="A31" s="3" t="s">
        <v>41</v>
      </c>
      <c r="B31" s="37">
        <v>3000</v>
      </c>
      <c r="C31" s="52" t="s">
        <v>79</v>
      </c>
    </row>
    <row r="32" spans="1:3" ht="25.5" x14ac:dyDescent="0.25">
      <c r="A32" s="3" t="s">
        <v>42</v>
      </c>
      <c r="B32" s="37">
        <v>2950</v>
      </c>
      <c r="C32" s="52" t="s">
        <v>79</v>
      </c>
    </row>
    <row r="33" spans="1:3" x14ac:dyDescent="0.25">
      <c r="A33" s="3" t="s">
        <v>64</v>
      </c>
      <c r="B33" s="37">
        <v>3150</v>
      </c>
      <c r="C33" s="52" t="s">
        <v>79</v>
      </c>
    </row>
    <row r="34" spans="1:3" x14ac:dyDescent="0.25">
      <c r="A34" s="3" t="s">
        <v>43</v>
      </c>
      <c r="B34" s="37">
        <v>2800</v>
      </c>
      <c r="C34" s="52" t="s">
        <v>79</v>
      </c>
    </row>
    <row r="35" spans="1:3" ht="38.25" x14ac:dyDescent="0.25">
      <c r="A35" s="3" t="s">
        <v>44</v>
      </c>
      <c r="B35" s="37">
        <v>2250</v>
      </c>
      <c r="C35" s="52" t="s">
        <v>79</v>
      </c>
    </row>
    <row r="36" spans="1:3" x14ac:dyDescent="0.25">
      <c r="A36" s="3" t="s">
        <v>36</v>
      </c>
      <c r="B36" s="37">
        <v>4000</v>
      </c>
      <c r="C36" s="52" t="s">
        <v>79</v>
      </c>
    </row>
    <row r="37" spans="1:3" x14ac:dyDescent="0.25">
      <c r="A37" s="3" t="s">
        <v>72</v>
      </c>
      <c r="B37" s="37">
        <v>50</v>
      </c>
      <c r="C37" s="52" t="s">
        <v>80</v>
      </c>
    </row>
    <row r="38" spans="1:3" x14ac:dyDescent="0.25">
      <c r="A38" s="3" t="s">
        <v>39</v>
      </c>
      <c r="B38" s="37">
        <v>2450</v>
      </c>
      <c r="C38" s="52" t="s">
        <v>79</v>
      </c>
    </row>
    <row r="39" spans="1:3" x14ac:dyDescent="0.25">
      <c r="A39" s="3" t="s">
        <v>37</v>
      </c>
      <c r="B39" s="37">
        <v>2650</v>
      </c>
      <c r="C39" s="52" t="s">
        <v>79</v>
      </c>
    </row>
    <row r="40" spans="1:3" x14ac:dyDescent="0.25">
      <c r="A40" s="3" t="s">
        <v>40</v>
      </c>
      <c r="B40" s="37">
        <v>1900</v>
      </c>
      <c r="C40" s="52" t="s">
        <v>79</v>
      </c>
    </row>
    <row r="41" spans="1:3" ht="25.5" x14ac:dyDescent="0.25">
      <c r="A41" s="3" t="s">
        <v>38</v>
      </c>
      <c r="B41" s="37">
        <v>1550</v>
      </c>
      <c r="C41" s="52" t="s">
        <v>79</v>
      </c>
    </row>
    <row r="42" spans="1:3" ht="25.5" x14ac:dyDescent="0.25">
      <c r="A42" s="3" t="s">
        <v>71</v>
      </c>
      <c r="B42" s="37">
        <v>850</v>
      </c>
      <c r="C42" s="52" t="s">
        <v>80</v>
      </c>
    </row>
  </sheetData>
  <autoFilter ref="A3:C4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22" sqref="A22"/>
    </sheetView>
  </sheetViews>
  <sheetFormatPr baseColWidth="10" defaultRowHeight="15" x14ac:dyDescent="0.25"/>
  <cols>
    <col min="1" max="1" width="40.42578125" customWidth="1"/>
    <col min="2" max="3" width="31.42578125" bestFit="1" customWidth="1"/>
    <col min="4" max="4" width="11.5703125" style="10"/>
  </cols>
  <sheetData>
    <row r="1" spans="1:4" x14ac:dyDescent="0.25">
      <c r="A1" s="1" t="s">
        <v>14</v>
      </c>
      <c r="B1" s="1"/>
    </row>
    <row r="3" spans="1:4" ht="39.6" customHeight="1" x14ac:dyDescent="0.25">
      <c r="A3" s="80" t="s">
        <v>16</v>
      </c>
      <c r="B3" s="78" t="s">
        <v>52</v>
      </c>
      <c r="C3" s="79"/>
      <c r="D3" s="58"/>
    </row>
    <row r="4" spans="1:4" x14ac:dyDescent="0.25">
      <c r="A4" s="81"/>
      <c r="B4" s="44" t="s">
        <v>74</v>
      </c>
      <c r="C4" s="59" t="s">
        <v>75</v>
      </c>
      <c r="D4" s="58"/>
    </row>
    <row r="5" spans="1:4" s="53" customFormat="1" x14ac:dyDescent="0.25">
      <c r="A5" s="63" t="s">
        <v>17</v>
      </c>
      <c r="B5" s="54">
        <v>1</v>
      </c>
      <c r="C5" s="60">
        <v>1</v>
      </c>
      <c r="D5" s="58"/>
    </row>
    <row r="6" spans="1:4" s="53" customFormat="1" x14ac:dyDescent="0.25">
      <c r="A6" s="63" t="s">
        <v>76</v>
      </c>
      <c r="B6" s="54">
        <v>0.95</v>
      </c>
      <c r="C6" s="60">
        <v>0.8</v>
      </c>
      <c r="D6" s="58"/>
    </row>
    <row r="7" spans="1:4" s="53" customFormat="1" x14ac:dyDescent="0.25">
      <c r="A7" s="63" t="s">
        <v>55</v>
      </c>
      <c r="B7" s="54">
        <v>0.7</v>
      </c>
      <c r="C7" s="60">
        <v>0.5</v>
      </c>
      <c r="D7" s="58" t="s">
        <v>86</v>
      </c>
    </row>
    <row r="8" spans="1:4" s="53" customFormat="1" x14ac:dyDescent="0.25">
      <c r="A8" s="63" t="s">
        <v>53</v>
      </c>
      <c r="B8" s="54">
        <v>0.7</v>
      </c>
      <c r="C8" s="60">
        <v>0.5</v>
      </c>
      <c r="D8" s="58" t="s">
        <v>91</v>
      </c>
    </row>
    <row r="9" spans="1:4" s="53" customFormat="1" ht="30" x14ac:dyDescent="0.25">
      <c r="A9" s="63" t="s">
        <v>77</v>
      </c>
      <c r="B9" s="55">
        <v>0.4</v>
      </c>
      <c r="C9" s="61">
        <v>0.2</v>
      </c>
      <c r="D9" s="58" t="s">
        <v>87</v>
      </c>
    </row>
    <row r="10" spans="1:4" s="53" customFormat="1" x14ac:dyDescent="0.25">
      <c r="A10" s="63" t="s">
        <v>81</v>
      </c>
      <c r="B10" s="56" t="s">
        <v>54</v>
      </c>
      <c r="C10" s="62" t="s">
        <v>54</v>
      </c>
      <c r="D10" s="58"/>
    </row>
  </sheetData>
  <autoFilter ref="A3:C3"/>
  <mergeCells count="2">
    <mergeCell ref="B3:C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Versions</vt:lpstr>
      <vt:lpstr>Calcul éclairage</vt:lpstr>
      <vt:lpstr>Calcul éclairage (exemple)</vt:lpstr>
      <vt:lpstr>liste_affectations local</vt:lpstr>
      <vt:lpstr>mode de régulation</vt:lpstr>
      <vt:lpstr>'Calcul éclairage'!Zone_d_impression</vt:lpstr>
      <vt:lpstr>'Calcul éclairage (exemple)'!Zone_d_impression</vt:lpstr>
    </vt:vector>
  </TitlesOfParts>
  <Company>Ville de Lausanne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Mathurin Dupanier</dc:creator>
  <cp:lastModifiedBy>Péron Ludovic</cp:lastModifiedBy>
  <cp:lastPrinted>2024-02-29T11:21:31Z</cp:lastPrinted>
  <dcterms:created xsi:type="dcterms:W3CDTF">2018-03-13T15:26:00Z</dcterms:created>
  <dcterms:modified xsi:type="dcterms:W3CDTF">2025-04-17T14:07:19Z</dcterms:modified>
</cp:coreProperties>
</file>